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61" windowWidth="9990" windowHeight="8145" tabRatio="801" firstSheet="10" activeTab="10"/>
  </bookViews>
  <sheets>
    <sheet name="асфальтирование" sheetId="1" state="hidden" r:id="rId1"/>
    <sheet name="акт обс асфальтирование" sheetId="2" state="hidden" r:id="rId2"/>
    <sheet name="Асфальт стоянки РЭО акт" sheetId="3" state="hidden" r:id="rId3"/>
    <sheet name="Асфальт стоянка РЭО смета" sheetId="4" state="hidden" r:id="rId4"/>
    <sheet name="Асфальт стоянки Салауат" sheetId="5" state="hidden" r:id="rId5"/>
    <sheet name="акт обсл навес стоянки" sheetId="6" state="hidden" r:id="rId6"/>
    <sheet name="срочные кабинеты" sheetId="7" state="hidden" r:id="rId7"/>
    <sheet name="кабинеты школы при КАУ" sheetId="8" state="hidden" r:id="rId8"/>
    <sheet name="Абиш отделка" sheetId="9" state="hidden" r:id="rId9"/>
    <sheet name="123" sheetId="10" state="hidden" r:id="rId10"/>
    <sheet name="Душевой 1 шт " sheetId="11" r:id="rId11"/>
    <sheet name="Лист1" sheetId="12" r:id="rId12"/>
  </sheets>
  <definedNames>
    <definedName name="_xlnm.Print_Area" localSheetId="9">'123'!$A$1:$M$43</definedName>
    <definedName name="_xlnm.Print_Area" localSheetId="8">'Абиш отделка'!$A$1:$M$30</definedName>
    <definedName name="_xlnm.Print_Area" localSheetId="2">'Асфальт стоянки РЭО акт'!$A$1:$M$33</definedName>
    <definedName name="_xlnm.Print_Area" localSheetId="10">'Душевой 1 шт '!$A$1:$M$38</definedName>
  </definedNames>
  <calcPr fullCalcOnLoad="1"/>
</workbook>
</file>

<file path=xl/sharedStrings.xml><?xml version="1.0" encoding="utf-8"?>
<sst xmlns="http://schemas.openxmlformats.org/spreadsheetml/2006/main" count="1032" uniqueCount="326">
  <si>
    <t>СОГЛАСОВАНО:</t>
  </si>
  <si>
    <t>УТВЕРЖДАЮ</t>
  </si>
  <si>
    <t xml:space="preserve">Проректор по эксплуатации </t>
  </si>
  <si>
    <t xml:space="preserve">Вице-президент </t>
  </si>
  <si>
    <t>______________________ А.С.Жунусов</t>
  </si>
  <si>
    <t>___________________ А.А.Кусаинов</t>
  </si>
  <si>
    <t>АКТ   ОБСЛЕДОВАНИЯ</t>
  </si>
  <si>
    <t>№</t>
  </si>
  <si>
    <t xml:space="preserve">Вид работы        </t>
  </si>
  <si>
    <t xml:space="preserve">Ед. изм. </t>
  </si>
  <si>
    <t>Кол-во</t>
  </si>
  <si>
    <t>Необходимые материалы</t>
  </si>
  <si>
    <t>Демонтаж старого навеса</t>
  </si>
  <si>
    <t>м2</t>
  </si>
  <si>
    <t>м3</t>
  </si>
  <si>
    <t>Асфальтирование  участка в толш  4 см</t>
  </si>
  <si>
    <t>Крупный зернистый асфальт</t>
  </si>
  <si>
    <t>Мелко зернистый асфальт</t>
  </si>
  <si>
    <t>Земелные работы (ямы под стоики)</t>
  </si>
  <si>
    <t>Бетон</t>
  </si>
  <si>
    <t>Устроиство навеса</t>
  </si>
  <si>
    <t>метр</t>
  </si>
  <si>
    <t>Арматура 20 мм</t>
  </si>
  <si>
    <t>Швеллер 100мм</t>
  </si>
  <si>
    <t>Швеллер 80мм</t>
  </si>
  <si>
    <t>Уголок 40х40</t>
  </si>
  <si>
    <t>Саморез 6см</t>
  </si>
  <si>
    <t>шт</t>
  </si>
  <si>
    <t>Пластина 200*200*10</t>
  </si>
  <si>
    <t>Устриство конька</t>
  </si>
  <si>
    <t>Конек</t>
  </si>
  <si>
    <t>Саморез 6 см</t>
  </si>
  <si>
    <t>Покраска труб,швеллер и уголков</t>
  </si>
  <si>
    <t>Краска</t>
  </si>
  <si>
    <t>кг</t>
  </si>
  <si>
    <t>Растворитель 646</t>
  </si>
  <si>
    <t>л</t>
  </si>
  <si>
    <t xml:space="preserve">Устроиство ограждения </t>
  </si>
  <si>
    <t xml:space="preserve">Электрод </t>
  </si>
  <si>
    <t>Ведущий специалист                                                     Е.М.Абдрахманов</t>
  </si>
  <si>
    <t>Прут 10 мм</t>
  </si>
  <si>
    <t>Стоимость ед.</t>
  </si>
  <si>
    <t>Всего стомость</t>
  </si>
  <si>
    <t>Всего стоимость</t>
  </si>
  <si>
    <t>ИТОГО</t>
  </si>
  <si>
    <t>Стоимость за ед</t>
  </si>
  <si>
    <t>Общая</t>
  </si>
  <si>
    <r>
      <t xml:space="preserve"> </t>
    </r>
    <r>
      <rPr>
        <sz val="12"/>
        <color indexed="8"/>
        <rFont val="Times New Roman"/>
        <family val="1"/>
      </rPr>
      <t xml:space="preserve"> Наименование объекта:</t>
    </r>
    <r>
      <rPr>
        <b/>
        <sz val="12"/>
        <color indexed="8"/>
        <rFont val="Times New Roman"/>
        <family val="1"/>
      </rPr>
      <t xml:space="preserve">   Стоянка КазГАСА</t>
    </r>
  </si>
  <si>
    <r>
      <t xml:space="preserve">  </t>
    </r>
    <r>
      <rPr>
        <sz val="12"/>
        <color indexed="8"/>
        <rFont val="Times New Roman"/>
        <family val="1"/>
      </rPr>
      <t>Вид работы:</t>
    </r>
    <r>
      <rPr>
        <b/>
        <sz val="12"/>
        <color indexed="8"/>
        <rFont val="Times New Roman"/>
        <family val="1"/>
      </rPr>
      <t xml:space="preserve"> Асфальтирование стоянки и устройство навеса</t>
    </r>
  </si>
  <si>
    <t xml:space="preserve"> Крупный ГЩС</t>
  </si>
  <si>
    <t xml:space="preserve"> Мелкий ГЩС</t>
  </si>
  <si>
    <t>Устройство ручным способом откос 120 х 4 х 0,35</t>
  </si>
  <si>
    <t>Заполнение  основание из ПГС</t>
  </si>
  <si>
    <t>Устройство карыта снятие слоя толщиной 40 см</t>
  </si>
  <si>
    <t>Заполнения основания ГЩС толщиной 30 см с кооэфицентом уплотнения 1,2</t>
  </si>
  <si>
    <t>Труба - 76 мм</t>
  </si>
  <si>
    <t>Уголок 35 х 35</t>
  </si>
  <si>
    <t>Профнастил-Н-35 дл 5,5 м</t>
  </si>
  <si>
    <t>Профнастил-Н21 длиной 2 м</t>
  </si>
  <si>
    <t>Труба - 76  мм</t>
  </si>
  <si>
    <t>Диск отрезной дм.230</t>
  </si>
  <si>
    <t>Диск отрезной дм.300</t>
  </si>
  <si>
    <t>Демонтаж железобетонных плит забора с пприменением манипулятора</t>
  </si>
  <si>
    <t>Укладка грунта в доль ограждения на овраг</t>
  </si>
  <si>
    <t xml:space="preserve"> Начальник РЭО                                                                   А.А.Кадыров                                                               </t>
  </si>
  <si>
    <t>Укосины швелер № 80</t>
  </si>
  <si>
    <t>ПГС</t>
  </si>
  <si>
    <t>Вид работы</t>
  </si>
  <si>
    <t>Качество материала</t>
  </si>
  <si>
    <t>Требуется маркетинг</t>
  </si>
  <si>
    <t>Стандарт</t>
  </si>
  <si>
    <t>-</t>
  </si>
  <si>
    <t>Демонтаж железобетонных плит забора</t>
  </si>
  <si>
    <t>Заполнение  основание из ПГС в местах выкорчевки пней и закрепление откосов</t>
  </si>
  <si>
    <r>
      <t xml:space="preserve">  </t>
    </r>
    <r>
      <rPr>
        <sz val="12"/>
        <color indexed="8"/>
        <rFont val="Times New Roman"/>
        <family val="1"/>
      </rPr>
      <t>Вид работы:</t>
    </r>
    <r>
      <rPr>
        <b/>
        <sz val="12"/>
        <color indexed="8"/>
        <rFont val="Times New Roman"/>
        <family val="1"/>
      </rPr>
      <t xml:space="preserve"> Асфальтирование стоянки </t>
    </r>
  </si>
  <si>
    <t>Асфальтирование  участка в толш  7 см</t>
  </si>
  <si>
    <t>Асфальто-бетон крупно-зернистый с мин.порошкшм</t>
  </si>
  <si>
    <t>Компрессор</t>
  </si>
  <si>
    <t>Общая стоимость</t>
  </si>
  <si>
    <t>Гравийно-щебен.смесь</t>
  </si>
  <si>
    <t>тн</t>
  </si>
  <si>
    <t>Материалы с доставкой, механизмы</t>
  </si>
  <si>
    <t>Стоимость  ед.</t>
  </si>
  <si>
    <t>Покрытие асфальта цементом М400</t>
  </si>
  <si>
    <t>Цемент М400</t>
  </si>
  <si>
    <r>
      <t xml:space="preserve">Асфальто-бетон.покрытие из </t>
    </r>
    <r>
      <rPr>
        <b/>
        <sz val="12"/>
        <color indexed="8"/>
        <rFont val="Times New Roman"/>
        <family val="1"/>
      </rPr>
      <t>мелко</t>
    </r>
    <r>
      <rPr>
        <sz val="12"/>
        <color indexed="8"/>
        <rFont val="Times New Roman"/>
        <family val="1"/>
      </rPr>
      <t>-</t>
    </r>
  </si>
  <si>
    <t>Асфальто-бетон мелко-зерн.</t>
  </si>
  <si>
    <t>с присадкой</t>
  </si>
  <si>
    <t>компрессора</t>
  </si>
  <si>
    <t>______________________ А.А.Кадыров</t>
  </si>
  <si>
    <t>Каток 3тн  BOMAG</t>
  </si>
  <si>
    <t>м/см</t>
  </si>
  <si>
    <t>ИТОГО:</t>
  </si>
  <si>
    <t>ВСЕГО к оплате:</t>
  </si>
  <si>
    <t>в т.ч. НДС - 12%</t>
  </si>
  <si>
    <t xml:space="preserve">                                                                  ТОО "АзияДорСтройСервмс"</t>
  </si>
  <si>
    <t xml:space="preserve">                                                                  Казахстан, г.Алматы, ул.Утеген Батыра 7/2</t>
  </si>
  <si>
    <t xml:space="preserve">                                                                  БИН 060440014004,   РНН 600300541600</t>
  </si>
  <si>
    <t xml:space="preserve">                                                                  АГФ АО "БанкЦентрКредит"  г.Алматы</t>
  </si>
  <si>
    <t xml:space="preserve">                                                                  KZ 618560000000254975,   БИК KCJBKZKX,код17</t>
  </si>
  <si>
    <t xml:space="preserve">                                                                   директор___________________________ Ляпин П.И.</t>
  </si>
  <si>
    <t>Разборка асфальтовых покрытий с использ.</t>
  </si>
  <si>
    <r>
      <t xml:space="preserve">Устройство основания из </t>
    </r>
    <r>
      <rPr>
        <b/>
        <sz val="12"/>
        <color indexed="8"/>
        <rFont val="Times New Roman"/>
        <family val="1"/>
      </rPr>
      <t>гравийно-</t>
    </r>
  </si>
  <si>
    <t>Локальная смета №1</t>
  </si>
  <si>
    <r>
      <t>зерн</t>
    </r>
    <r>
      <rPr>
        <sz val="12"/>
        <color indexed="8"/>
        <rFont val="Times New Roman"/>
        <family val="1"/>
      </rPr>
      <t>.смеси фр.5-15 тол.</t>
    </r>
    <r>
      <rPr>
        <b/>
        <sz val="12"/>
        <color indexed="8"/>
        <rFont val="Times New Roman"/>
        <family val="1"/>
      </rPr>
      <t>7см</t>
    </r>
    <r>
      <rPr>
        <sz val="12"/>
        <color indexed="8"/>
        <rFont val="Times New Roman"/>
        <family val="1"/>
      </rPr>
      <t xml:space="preserve"> с </t>
    </r>
    <r>
      <rPr>
        <b/>
        <sz val="12"/>
        <color indexed="8"/>
        <rFont val="Times New Roman"/>
        <family val="1"/>
      </rPr>
      <t>присадкой</t>
    </r>
  </si>
  <si>
    <t>( 305*0,15*1,2= 55м3  )</t>
  </si>
  <si>
    <r>
      <t>щебен</t>
    </r>
    <r>
      <rPr>
        <sz val="12"/>
        <color indexed="8"/>
        <rFont val="Times New Roman"/>
        <family val="1"/>
      </rPr>
      <t xml:space="preserve">.смеси толщ.до </t>
    </r>
    <r>
      <rPr>
        <b/>
        <sz val="12"/>
        <color indexed="8"/>
        <rFont val="Times New Roman"/>
        <family val="1"/>
      </rPr>
      <t>15см</t>
    </r>
  </si>
  <si>
    <t>Устр-во "корыта", разр-ка грунта</t>
  </si>
  <si>
    <t>ручным способом</t>
  </si>
  <si>
    <r>
      <t xml:space="preserve"> </t>
    </r>
    <r>
      <rPr>
        <sz val="12"/>
        <color indexed="8"/>
        <rFont val="Times New Roman"/>
        <family val="1"/>
      </rPr>
      <t xml:space="preserve"> Наименование объекта:</t>
    </r>
    <r>
      <rPr>
        <b/>
        <sz val="12"/>
        <color indexed="8"/>
        <rFont val="Times New Roman"/>
        <family val="1"/>
      </rPr>
      <t xml:space="preserve">  КазГАСА автостоянка</t>
    </r>
  </si>
  <si>
    <r>
      <t xml:space="preserve">  </t>
    </r>
    <r>
      <rPr>
        <sz val="12"/>
        <color indexed="8"/>
        <rFont val="Times New Roman"/>
        <family val="1"/>
      </rPr>
      <t>Вид работы:</t>
    </r>
    <r>
      <rPr>
        <b/>
        <sz val="12"/>
        <color indexed="8"/>
        <rFont val="Times New Roman"/>
        <family val="1"/>
      </rPr>
      <t xml:space="preserve"> Ямочный ремонт существующего асфальтового покрытия</t>
    </r>
  </si>
  <si>
    <t>Погрузка строймусора вручную в камаз</t>
  </si>
  <si>
    <t>( б/у асфальт, грунт )</t>
  </si>
  <si>
    <t>Заказчик: АО "Каз ГАСА"</t>
  </si>
  <si>
    <t>Подрядчик:ТОО "Алитас"</t>
  </si>
  <si>
    <t xml:space="preserve">А.А.Кадыров </t>
  </si>
  <si>
    <t xml:space="preserve">Заказчик:АО "КазГАСА"                                                                                                                              </t>
  </si>
  <si>
    <t>Подрядчик:ТОО"Алитас"</t>
  </si>
  <si>
    <t>Директор_____________Атабаев.С.Т.</t>
  </si>
  <si>
    <t>Закрепление откоса из природного ПГС</t>
  </si>
  <si>
    <t>Баласт-природный ПГС</t>
  </si>
  <si>
    <t>Гравийно-шебеночная смесь</t>
  </si>
  <si>
    <t>Разборка асфальта-устройства премыканий к существуюшему асфальту</t>
  </si>
  <si>
    <t>Каток 3тн</t>
  </si>
  <si>
    <t>Автогрейдер</t>
  </si>
  <si>
    <t>Каток 14тн</t>
  </si>
  <si>
    <t>Трал Мерседес 25тн</t>
  </si>
  <si>
    <t>ход</t>
  </si>
  <si>
    <t xml:space="preserve">Проректор по экплуатации _____________                                                  </t>
  </si>
  <si>
    <t>Устройство карыта эксковатором  снятие слоя толщиной 60 см вывоз мусора 1км                                                                          (4510-660)*0,6*1,3=3005м3</t>
  </si>
  <si>
    <t>Устройство основания из ПГС толшиной 40 см (4510*0,4*1,2=2165м3)</t>
  </si>
  <si>
    <t>Устройство основания из ГШС толшиной 12 см                                                              (4510*0,12*1,2=650м3)</t>
  </si>
  <si>
    <t>Демонтаж бортового камня с использованием компрессора</t>
  </si>
  <si>
    <t>п/м</t>
  </si>
  <si>
    <r>
      <t xml:space="preserve">  </t>
    </r>
    <r>
      <rPr>
        <sz val="12"/>
        <color indexed="8"/>
        <rFont val="Times New Roman"/>
        <family val="1"/>
      </rPr>
      <t>Вид работы:</t>
    </r>
    <r>
      <rPr>
        <b/>
        <sz val="12"/>
        <color indexed="8"/>
        <rFont val="Times New Roman"/>
        <family val="1"/>
      </rPr>
      <t xml:space="preserve"> Асфальтирование стоянки и запасная дорога</t>
    </r>
  </si>
  <si>
    <t>Сметный расчет</t>
  </si>
  <si>
    <t>Ведущий специалист РЭО                                                    Е.М.Абдрахманов</t>
  </si>
  <si>
    <t>Ведущий специалист   РЭО                                                  Р.Р.Мусаканов</t>
  </si>
  <si>
    <t xml:space="preserve"> Начальник РЭО                                                                     Д.К.Капжапаров                                                             </t>
  </si>
  <si>
    <t xml:space="preserve"> Начальник СХО                                                                    Е.К.Маликов                                                             </t>
  </si>
  <si>
    <t xml:space="preserve">Асфальто- бетон крупно-зернистый </t>
  </si>
  <si>
    <t>Асфальт-бетонное покрытие крупно-зернистый толщ. 7 см</t>
  </si>
  <si>
    <t>Асфальт-бетонное покрытие крупно-зернистый толщ. 7 см.</t>
  </si>
  <si>
    <t>___________________ А.А.Кадыров</t>
  </si>
  <si>
    <t>стандарт</t>
  </si>
  <si>
    <t>да</t>
  </si>
  <si>
    <t>Устройство карыта эксковатором  снятие слоя толщиной 60 см вывоз мусора 1км (4510-660)*0,6*1,3=3005м3</t>
  </si>
  <si>
    <t>Битум вязкий</t>
  </si>
  <si>
    <t xml:space="preserve">Устройство основания из ПГС толшиной 8 см </t>
  </si>
  <si>
    <t>Асфальт-бетонное покрытие крупно-зернистое толщ. 5см</t>
  </si>
  <si>
    <t>Асфальт-бетонное покрытие мелко-зернистое толщ. 4см</t>
  </si>
  <si>
    <t xml:space="preserve">Баласт-природный ПГС </t>
  </si>
  <si>
    <t>Асфальт крупно-зернистый с доставкой</t>
  </si>
  <si>
    <t>Асфальт мелко-зернистый с доставкой</t>
  </si>
  <si>
    <t xml:space="preserve">Баласт-природный ГЩС  </t>
  </si>
  <si>
    <t>Каток 3 тон</t>
  </si>
  <si>
    <r>
      <t xml:space="preserve">  </t>
    </r>
    <r>
      <rPr>
        <sz val="12"/>
        <color indexed="8"/>
        <rFont val="Times New Roman"/>
        <family val="1"/>
      </rPr>
      <t>Вид работы:</t>
    </r>
    <r>
      <rPr>
        <b/>
        <sz val="12"/>
        <color indexed="8"/>
        <rFont val="Times New Roman"/>
        <family val="1"/>
      </rPr>
      <t xml:space="preserve"> Асфальтирование.</t>
    </r>
  </si>
  <si>
    <t>Битум</t>
  </si>
  <si>
    <t xml:space="preserve">Устройство основания из ГЩС толшиной 7 см </t>
  </si>
  <si>
    <r>
      <t xml:space="preserve"> </t>
    </r>
    <r>
      <rPr>
        <sz val="12"/>
        <color indexed="8"/>
        <rFont val="Times New Roman"/>
        <family val="1"/>
      </rPr>
      <t xml:space="preserve"> Наименование объекта:</t>
    </r>
    <r>
      <rPr>
        <b/>
        <sz val="12"/>
        <color indexed="8"/>
        <rFont val="Times New Roman"/>
        <family val="1"/>
      </rPr>
      <t xml:space="preserve">  Гараж КазГАСА</t>
    </r>
  </si>
  <si>
    <t>м.п</t>
  </si>
  <si>
    <t xml:space="preserve">Устройство карыта экскаватором  снятие слоя толщиной 20 см вывоз грунта до 50км                                                                         </t>
  </si>
  <si>
    <t>Планировка грунта под газон</t>
  </si>
  <si>
    <t xml:space="preserve">Чернозем </t>
  </si>
  <si>
    <t>Устройство бетонного ограждения под газон</t>
  </si>
  <si>
    <t>Облицовка ограждения газона плитняком</t>
  </si>
  <si>
    <t>м.2</t>
  </si>
  <si>
    <t xml:space="preserve">Плитняк </t>
  </si>
  <si>
    <t>Демонтаж бетонных отмосток с использованием компрессора</t>
  </si>
  <si>
    <t>Демонтаж-монтаж чугунных люков по отметке на бетон</t>
  </si>
  <si>
    <t>Бетон.подкладка под люк ПК-1</t>
  </si>
  <si>
    <t>Люк чугун Б.У</t>
  </si>
  <si>
    <t>Бетон М250</t>
  </si>
  <si>
    <t>Бетон B 15 (M 250)</t>
  </si>
  <si>
    <t>Устройство отмостки с армированием</t>
  </si>
  <si>
    <t>Каток 14 тон</t>
  </si>
  <si>
    <t>Реконструкция арыка</t>
  </si>
  <si>
    <t>м/п</t>
  </si>
  <si>
    <t>лотки водопропускные</t>
  </si>
  <si>
    <t>Виды работы</t>
  </si>
  <si>
    <t>Работа</t>
  </si>
  <si>
    <t>Материалы</t>
  </si>
  <si>
    <t>СОГЛАСОВАНО</t>
  </si>
  <si>
    <t>Проректор по эксплуатации</t>
  </si>
  <si>
    <t>Вице-президент</t>
  </si>
  <si>
    <t>________________ А.А. Кусаинов</t>
  </si>
  <si>
    <r>
      <t xml:space="preserve">Виды работы: </t>
    </r>
    <r>
      <rPr>
        <b/>
        <sz val="11"/>
        <color indexed="8"/>
        <rFont val="Times New Roman"/>
        <family val="1"/>
      </rPr>
      <t>Ремонтно-строительные работы</t>
    </r>
  </si>
  <si>
    <t>№ п\п</t>
  </si>
  <si>
    <t>Очистка стен от шпатлевки</t>
  </si>
  <si>
    <t>Левкас стен</t>
  </si>
  <si>
    <t>Покраска стен</t>
  </si>
  <si>
    <r>
      <t>м</t>
    </r>
    <r>
      <rPr>
        <sz val="11"/>
        <color indexed="8"/>
        <rFont val="Calibri"/>
        <family val="2"/>
      </rPr>
      <t>²</t>
    </r>
  </si>
  <si>
    <t>шт.</t>
  </si>
  <si>
    <t>м²</t>
  </si>
  <si>
    <t>кг.</t>
  </si>
  <si>
    <t>Ед.изм.</t>
  </si>
  <si>
    <t>Стоим ед.</t>
  </si>
  <si>
    <t xml:space="preserve">Ед.изм.   </t>
  </si>
  <si>
    <t>Шпатлевка Глатт Алинекс</t>
  </si>
  <si>
    <t xml:space="preserve">Шпатлевка Финиш Алинекс </t>
  </si>
  <si>
    <t>Водоэмульсия Радуга</t>
  </si>
  <si>
    <t>Штукатурка Ротбанд</t>
  </si>
  <si>
    <t>Покраска потолка водоэмульсией</t>
  </si>
  <si>
    <t xml:space="preserve"> _______________ А.А. Кадыров</t>
  </si>
  <si>
    <t>"_____" _________________2014г.</t>
  </si>
  <si>
    <t>"_____" ________________2014г.</t>
  </si>
  <si>
    <t>Валик 20 см.</t>
  </si>
  <si>
    <t>Малярная кисть</t>
  </si>
  <si>
    <t>ВСЕГО</t>
  </si>
  <si>
    <t>Грунтовка стен</t>
  </si>
  <si>
    <t>Грунтовка праймер</t>
  </si>
  <si>
    <t>Укладка коммерческого линолеума на клею без рисунка</t>
  </si>
  <si>
    <t>Линолеум коммерческии</t>
  </si>
  <si>
    <t>Клей для линолеума(Супер мастика)</t>
  </si>
  <si>
    <t>Монтаж платикового плинтуса</t>
  </si>
  <si>
    <t>Плинтус пластиковое</t>
  </si>
  <si>
    <t>Уголок наружные</t>
  </si>
  <si>
    <t>Уголок внутренные</t>
  </si>
  <si>
    <t>Соединитель</t>
  </si>
  <si>
    <t>Заглушки</t>
  </si>
  <si>
    <t>Нугель 6*40</t>
  </si>
  <si>
    <t>Шпатель для чистки стен 10 см</t>
  </si>
  <si>
    <t>Шпатель для левкаса 25 см</t>
  </si>
  <si>
    <r>
      <t xml:space="preserve">Наименование объекта: </t>
    </r>
    <r>
      <rPr>
        <b/>
        <sz val="11"/>
        <color indexed="8"/>
        <rFont val="Times New Roman"/>
        <family val="1"/>
      </rPr>
      <t>аудитории школы при КАУ № 104, 201, 202, 205, 206, 207, 208, 302, 303, 305, 306, 311, 312, 313, 404, 405, 407, 408, 409, 410, 411, 412, 413,                       -                                                                                               507, 508, 511, 512, 513</t>
    </r>
  </si>
  <si>
    <t xml:space="preserve">Начальник РЭО                 </t>
  </si>
  <si>
    <t xml:space="preserve">Д.К. Капжапаров </t>
  </si>
  <si>
    <t xml:space="preserve">Начальник СХО                                                                                                                                      </t>
  </si>
  <si>
    <t xml:space="preserve">  Е.К. Маликов </t>
  </si>
  <si>
    <t xml:space="preserve">Бухгалтер                                                                                                                                                     </t>
  </si>
  <si>
    <t>Ж.И. Шемякина</t>
  </si>
  <si>
    <t xml:space="preserve">Главный спецалист РЭО                                                                                                                       </t>
  </si>
  <si>
    <t xml:space="preserve"> Е.М. Абдрахманов </t>
  </si>
  <si>
    <t xml:space="preserve">Ведущий специалист РЭО                                                                                                                   </t>
  </si>
  <si>
    <t xml:space="preserve">Аудитор по маркетингу                                                                                                                      </t>
  </si>
  <si>
    <t xml:space="preserve"> Т. Шакиров</t>
  </si>
  <si>
    <t>А.М.Даулеталиева</t>
  </si>
  <si>
    <t>Грунтовка под наливной пол</t>
  </si>
  <si>
    <t>Наливной пол</t>
  </si>
  <si>
    <t>Наливной пол Рофнастил</t>
  </si>
  <si>
    <r>
      <t xml:space="preserve">Наименование объекта: </t>
    </r>
    <r>
      <rPr>
        <b/>
        <sz val="11"/>
        <color indexed="8"/>
        <rFont val="Times New Roman"/>
        <family val="1"/>
      </rPr>
      <t>аудитории школы при КАУ № 201, 202, 306, 311, 313, 507, 512</t>
    </r>
  </si>
  <si>
    <t>Грунтовка потолка</t>
  </si>
  <si>
    <t>Левкас потолка</t>
  </si>
  <si>
    <t xml:space="preserve">Очистка стен от шпатлевкии </t>
  </si>
  <si>
    <t xml:space="preserve">Очистка потолка от шпатлевкии </t>
  </si>
  <si>
    <t>Накладные расходы 10%</t>
  </si>
  <si>
    <t>Проректор по эксплуатации                                          А.А. Кадыров</t>
  </si>
  <si>
    <r>
      <t xml:space="preserve">Заказчик:   </t>
    </r>
    <r>
      <rPr>
        <b/>
        <u val="single"/>
        <sz val="11"/>
        <color indexed="8"/>
        <rFont val="Times New Roman"/>
        <family val="1"/>
      </rPr>
      <t>АО "КазГАСА"</t>
    </r>
  </si>
  <si>
    <t>Армирующий уголок</t>
  </si>
  <si>
    <t>Коллер цвет беж. 20 мг</t>
  </si>
  <si>
    <t>Исполнитель:  ИП "Даулет"</t>
  </si>
  <si>
    <t>ИП "Даулет"                                                             Кожабекова Р.</t>
  </si>
  <si>
    <t>Шпатлевка Глатт Алинекс 25 кг.</t>
  </si>
  <si>
    <t>Шпатлевка Финиш Алинекс 25 кг.</t>
  </si>
  <si>
    <r>
      <t xml:space="preserve">Наименование объекта: </t>
    </r>
    <r>
      <rPr>
        <b/>
        <sz val="11"/>
        <color indexed="8"/>
        <rFont val="Times New Roman"/>
        <family val="1"/>
      </rPr>
      <t>аудитории школы при КАУ № 104, 201, 202, 205, 206, 207, 208, 301, 302, 303, 305, 306, 307, 309, 310, 311, 312, 313, 401, 402, 403, 404, 405, 406, 407, 408, 409, 410, 411, 412, 413, 501, 502, 503, 504, 505, 506, 507, 508, 509, 510, 511, 512</t>
    </r>
  </si>
  <si>
    <t>Грунтовка потолка перед покраской</t>
  </si>
  <si>
    <t xml:space="preserve">Грунтовка потолка </t>
  </si>
  <si>
    <t>Грунтовка стен перед покраской</t>
  </si>
  <si>
    <r>
      <t xml:space="preserve">Виды работы: </t>
    </r>
    <r>
      <rPr>
        <b/>
        <sz val="11"/>
        <color indexed="8"/>
        <rFont val="Times New Roman"/>
        <family val="1"/>
      </rPr>
      <t>Косметический ремонт стен и потолков.</t>
    </r>
  </si>
  <si>
    <t>"_____" ________________2015г.</t>
  </si>
  <si>
    <t>"_____" _________________2015г.</t>
  </si>
  <si>
    <t>Демонтаж плинтусов</t>
  </si>
  <si>
    <t>Снятие линолеума</t>
  </si>
  <si>
    <t>Грунтовка пола перед наливным полом</t>
  </si>
  <si>
    <t>Укладка коммерческого линолеума</t>
  </si>
  <si>
    <t>Грунтовка праймер Алинекс 10 кг.</t>
  </si>
  <si>
    <t>Валик для грунтовки пола</t>
  </si>
  <si>
    <t>Наливной пол Нивелир</t>
  </si>
  <si>
    <t>Коммерческий линолеум</t>
  </si>
  <si>
    <t xml:space="preserve">Клей для линолеума Супер мастик </t>
  </si>
  <si>
    <t>Плинтус</t>
  </si>
  <si>
    <t>Уголок внутрений</t>
  </si>
  <si>
    <t>Уголок внешний</t>
  </si>
  <si>
    <t>Концевые</t>
  </si>
  <si>
    <t>Нагель 6*40</t>
  </si>
  <si>
    <t>штук</t>
  </si>
  <si>
    <r>
      <t xml:space="preserve">Наименование объекта: </t>
    </r>
    <r>
      <rPr>
        <b/>
        <sz val="11"/>
        <color indexed="8"/>
        <rFont val="Times New Roman"/>
        <family val="1"/>
      </rPr>
      <t>ГУК КазГАСА № 123 ГИС центр</t>
    </r>
  </si>
  <si>
    <r>
      <t xml:space="preserve">Виды работы: </t>
    </r>
    <r>
      <rPr>
        <b/>
        <sz val="11"/>
        <color indexed="8"/>
        <rFont val="Times New Roman"/>
        <family val="1"/>
      </rPr>
      <t>замена линолеума и покраска стен, потолка</t>
    </r>
  </si>
  <si>
    <t>Технический аудитор</t>
  </si>
  <si>
    <t>И.о.проректор по эксплуатации</t>
  </si>
  <si>
    <t>Н.В. Алдакимов</t>
  </si>
  <si>
    <t xml:space="preserve">Ведущий спецалист РЭО                                                                                                                       </t>
  </si>
  <si>
    <t xml:space="preserve">Старший специалист РЭО                                                                                                                   </t>
  </si>
  <si>
    <t>А.М. Даулеталиева</t>
  </si>
  <si>
    <t>Президент МОК</t>
  </si>
  <si>
    <t xml:space="preserve"> _______________ С.Д. Сихимбаев</t>
  </si>
  <si>
    <t>Председатель совета директоров</t>
  </si>
  <si>
    <t>Валик игольчатый 750*250</t>
  </si>
  <si>
    <t>главный инженер ТОО "Мадияр құрылыс"</t>
  </si>
  <si>
    <t xml:space="preserve">Директор ТОО "Мадияр құрылыс" </t>
  </si>
  <si>
    <t>______________________ Г.К.Мухамедияров</t>
  </si>
  <si>
    <t>___________________ З.Б.Киргизбаева</t>
  </si>
  <si>
    <t xml:space="preserve">                           СМЕТА</t>
  </si>
  <si>
    <t>Заказчик: КазГАСА</t>
  </si>
  <si>
    <t>Исполнитель: ТОО «Мадияр құрылыс»</t>
  </si>
  <si>
    <t>Наименование объекта : Дом студентов КазГАСА</t>
  </si>
  <si>
    <t>монтаж сетки</t>
  </si>
  <si>
    <t>демонтаж кафеля</t>
  </si>
  <si>
    <t>вынос мусора</t>
  </si>
  <si>
    <t>монтажные работы</t>
  </si>
  <si>
    <t>демонтажные работы</t>
  </si>
  <si>
    <t>дюбель нагель 60*40</t>
  </si>
  <si>
    <t>сетка штукатурная</t>
  </si>
  <si>
    <t>гвозди 70 мм</t>
  </si>
  <si>
    <t>выравнивание стен готовой смесью</t>
  </si>
  <si>
    <t>Ротбант</t>
  </si>
  <si>
    <t>грунтовка стен</t>
  </si>
  <si>
    <t>м1</t>
  </si>
  <si>
    <t>грунтовка праймер</t>
  </si>
  <si>
    <t>монтаж стенового кафеля 200*300</t>
  </si>
  <si>
    <t>кафель 200*300</t>
  </si>
  <si>
    <t>клей кафельный</t>
  </si>
  <si>
    <t xml:space="preserve">затирка швов </t>
  </si>
  <si>
    <t>затирка для швов Gerezit</t>
  </si>
  <si>
    <t>левкас стен</t>
  </si>
  <si>
    <t>штукатурка Ротбанд</t>
  </si>
  <si>
    <t>шпатлевка Глатт Алинекс</t>
  </si>
  <si>
    <t xml:space="preserve">шпатлевка Финиш Алинекс </t>
  </si>
  <si>
    <t>водоэмульсия Радуга</t>
  </si>
  <si>
    <t>грунтовка потолка</t>
  </si>
  <si>
    <t>левкас потолка</t>
  </si>
  <si>
    <t>покраска стен водоэмульсией</t>
  </si>
  <si>
    <t>покраска потолка водоэмульсией</t>
  </si>
  <si>
    <t>НДС</t>
  </si>
  <si>
    <t>Вид работы: ремонтно-строительные работы 1 душевой кабины</t>
  </si>
  <si>
    <t>Вид работы: ремонтно-строительные работы 45 душевой кабины</t>
  </si>
  <si>
    <t xml:space="preserve">выравнивание стен готовой смесью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</si>
</sst>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8">
    <xf numFmtId="0" fontId="0" fillId="0" borderId="0" xfId="0" applyFont="1" applyAlignment="1">
      <alignment/>
    </xf>
    <xf numFmtId="0" fontId="3" fillId="33" borderId="0" xfId="52" applyFont="1" applyFill="1">
      <alignment/>
      <protection/>
    </xf>
    <xf numFmtId="0" fontId="2" fillId="33" borderId="0" xfId="52" applyFont="1" applyFill="1">
      <alignment/>
      <protection/>
    </xf>
    <xf numFmtId="164" fontId="2" fillId="33" borderId="0" xfId="52" applyNumberFormat="1" applyFont="1" applyFill="1" applyAlignment="1">
      <alignment horizontal="right"/>
      <protection/>
    </xf>
    <xf numFmtId="0" fontId="2" fillId="33" borderId="0" xfId="0" applyFont="1" applyFill="1" applyAlignment="1">
      <alignment/>
    </xf>
    <xf numFmtId="164" fontId="2" fillId="33" borderId="0" xfId="0" applyNumberFormat="1" applyFont="1" applyFill="1" applyAlignment="1">
      <alignment horizontal="right"/>
    </xf>
    <xf numFmtId="164" fontId="2" fillId="33" borderId="0" xfId="0" applyNumberFormat="1" applyFont="1" applyFill="1" applyAlignment="1">
      <alignment/>
    </xf>
    <xf numFmtId="0" fontId="2" fillId="33" borderId="0" xfId="52" applyFont="1" applyFill="1" applyAlignment="1">
      <alignment/>
      <protection/>
    </xf>
    <xf numFmtId="0" fontId="2" fillId="33" borderId="0" xfId="52" applyFont="1" applyFill="1" applyAlignment="1">
      <alignment wrapText="1"/>
      <protection/>
    </xf>
    <xf numFmtId="164" fontId="2" fillId="33" borderId="0" xfId="52" applyNumberFormat="1" applyFont="1" applyFill="1" applyAlignment="1">
      <alignment horizontal="right" wrapText="1"/>
      <protection/>
    </xf>
    <xf numFmtId="164" fontId="2" fillId="33" borderId="0" xfId="52" applyNumberFormat="1" applyFont="1" applyFill="1">
      <alignment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164" fontId="2" fillId="33" borderId="10" xfId="52" applyNumberFormat="1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left" vertical="center"/>
      <protection/>
    </xf>
    <xf numFmtId="164" fontId="2" fillId="33" borderId="10" xfId="52" applyNumberFormat="1" applyFont="1" applyFill="1" applyBorder="1" applyAlignment="1">
      <alignment horizontal="right" vertical="center" wrapText="1"/>
      <protection/>
    </xf>
    <xf numFmtId="0" fontId="2" fillId="33" borderId="10" xfId="52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 vertical="center"/>
    </xf>
    <xf numFmtId="0" fontId="2" fillId="33" borderId="10" xfId="52" applyFont="1" applyFill="1" applyBorder="1" applyAlignment="1">
      <alignment horizontal="center"/>
      <protection/>
    </xf>
    <xf numFmtId="0" fontId="2" fillId="33" borderId="10" xfId="52" applyFont="1" applyFill="1" applyBorder="1" applyAlignment="1">
      <alignment/>
      <protection/>
    </xf>
    <xf numFmtId="0" fontId="2" fillId="33" borderId="10" xfId="52" applyFont="1" applyFill="1" applyBorder="1" applyAlignment="1">
      <alignment horizontal="left"/>
      <protection/>
    </xf>
    <xf numFmtId="164" fontId="2" fillId="33" borderId="10" xfId="52" applyNumberFormat="1" applyFont="1" applyFill="1" applyBorder="1" applyAlignment="1">
      <alignment horizontal="center" vertical="center"/>
      <protection/>
    </xf>
    <xf numFmtId="0" fontId="2" fillId="33" borderId="0" xfId="52" applyFont="1" applyFill="1" applyBorder="1" applyAlignment="1">
      <alignment horizontal="center"/>
      <protection/>
    </xf>
    <xf numFmtId="0" fontId="2" fillId="33" borderId="0" xfId="52" applyFont="1" applyFill="1" applyBorder="1" applyAlignment="1">
      <alignment horizontal="left"/>
      <protection/>
    </xf>
    <xf numFmtId="164" fontId="2" fillId="33" borderId="0" xfId="52" applyNumberFormat="1" applyFont="1" applyFill="1" applyBorder="1" applyAlignment="1">
      <alignment horizontal="right"/>
      <protection/>
    </xf>
    <xf numFmtId="0" fontId="2" fillId="33" borderId="0" xfId="52" applyFont="1" applyFill="1" applyBorder="1" applyAlignment="1">
      <alignment/>
      <protection/>
    </xf>
    <xf numFmtId="0" fontId="2" fillId="33" borderId="0" xfId="52" applyFont="1" applyFill="1" applyBorder="1" applyAlignment="1">
      <alignment horizontal="center" vertical="center"/>
      <protection/>
    </xf>
    <xf numFmtId="164" fontId="2" fillId="33" borderId="0" xfId="52" applyNumberFormat="1" applyFont="1" applyFill="1" applyBorder="1" applyAlignment="1">
      <alignment horizontal="right" vertical="center"/>
      <protection/>
    </xf>
    <xf numFmtId="164" fontId="2" fillId="33" borderId="0" xfId="52" applyNumberFormat="1" applyFont="1" applyFill="1" applyBorder="1" applyAlignment="1">
      <alignment horizontal="center" vertical="center"/>
      <protection/>
    </xf>
    <xf numFmtId="164" fontId="2" fillId="33" borderId="10" xfId="52" applyNumberFormat="1" applyFont="1" applyFill="1" applyBorder="1" applyAlignment="1">
      <alignment horizontal="center"/>
      <protection/>
    </xf>
    <xf numFmtId="0" fontId="2" fillId="33" borderId="10" xfId="52" applyFont="1" applyFill="1" applyBorder="1" applyAlignment="1">
      <alignment horizontal="left" vertical="center" wrapText="1"/>
      <protection/>
    </xf>
    <xf numFmtId="0" fontId="2" fillId="33" borderId="10" xfId="52" applyFont="1" applyFill="1" applyBorder="1" applyAlignment="1">
      <alignment vertical="center"/>
      <protection/>
    </xf>
    <xf numFmtId="3" fontId="2" fillId="33" borderId="10" xfId="52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 horizontal="left"/>
    </xf>
    <xf numFmtId="164" fontId="2" fillId="33" borderId="0" xfId="0" applyNumberFormat="1" applyFont="1" applyFill="1" applyAlignment="1">
      <alignment horizontal="left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4" fontId="2" fillId="33" borderId="0" xfId="52" applyNumberFormat="1" applyFont="1" applyFill="1" applyAlignment="1">
      <alignment/>
      <protection/>
    </xf>
    <xf numFmtId="164" fontId="2" fillId="33" borderId="0" xfId="52" applyNumberFormat="1" applyFont="1" applyFill="1" applyAlignment="1">
      <alignment wrapText="1"/>
      <protection/>
    </xf>
    <xf numFmtId="164" fontId="2" fillId="33" borderId="0" xfId="52" applyNumberFormat="1" applyFont="1" applyFill="1" applyBorder="1" applyAlignment="1">
      <alignment horizontal="center"/>
      <protection/>
    </xf>
    <xf numFmtId="0" fontId="2" fillId="33" borderId="10" xfId="52" applyFont="1" applyFill="1" applyBorder="1" applyAlignment="1">
      <alignment vertical="center" wrapText="1"/>
      <protection/>
    </xf>
    <xf numFmtId="0" fontId="2" fillId="33" borderId="11" xfId="52" applyFont="1" applyFill="1" applyBorder="1" applyAlignment="1">
      <alignment horizontal="left" vertical="center" wrapText="1"/>
      <protection/>
    </xf>
    <xf numFmtId="0" fontId="2" fillId="33" borderId="12" xfId="52" applyFont="1" applyFill="1" applyBorder="1" applyAlignment="1">
      <alignment horizontal="left" vertical="center" wrapText="1"/>
      <protection/>
    </xf>
    <xf numFmtId="0" fontId="2" fillId="33" borderId="11" xfId="52" applyFont="1" applyFill="1" applyBorder="1" applyAlignment="1">
      <alignment horizontal="center" vertical="center"/>
      <protection/>
    </xf>
    <xf numFmtId="0" fontId="2" fillId="33" borderId="12" xfId="52" applyFont="1" applyFill="1" applyBorder="1" applyAlignment="1">
      <alignment horizontal="center" vertical="center"/>
      <protection/>
    </xf>
    <xf numFmtId="0" fontId="2" fillId="33" borderId="11" xfId="52" applyFont="1" applyFill="1" applyBorder="1" applyAlignment="1">
      <alignment horizontal="center" vertical="center" wrapText="1"/>
      <protection/>
    </xf>
    <xf numFmtId="164" fontId="2" fillId="33" borderId="11" xfId="52" applyNumberFormat="1" applyFont="1" applyFill="1" applyBorder="1" applyAlignment="1">
      <alignment horizontal="center" vertical="center" wrapText="1"/>
      <protection/>
    </xf>
    <xf numFmtId="164" fontId="2" fillId="33" borderId="11" xfId="52" applyNumberFormat="1" applyFont="1" applyFill="1" applyBorder="1" applyAlignment="1">
      <alignment horizontal="right" vertical="center" wrapText="1"/>
      <protection/>
    </xf>
    <xf numFmtId="0" fontId="2" fillId="33" borderId="12" xfId="52" applyFont="1" applyFill="1" applyBorder="1" applyAlignment="1">
      <alignment horizontal="center" vertical="center" wrapText="1"/>
      <protection/>
    </xf>
    <xf numFmtId="164" fontId="2" fillId="33" borderId="12" xfId="52" applyNumberFormat="1" applyFont="1" applyFill="1" applyBorder="1" applyAlignment="1">
      <alignment horizontal="center" vertical="center" wrapText="1"/>
      <protection/>
    </xf>
    <xf numFmtId="164" fontId="2" fillId="33" borderId="12" xfId="52" applyNumberFormat="1" applyFont="1" applyFill="1" applyBorder="1" applyAlignment="1">
      <alignment horizontal="right" vertical="center" wrapText="1"/>
      <protection/>
    </xf>
    <xf numFmtId="0" fontId="2" fillId="33" borderId="0" xfId="52" applyFont="1" applyFill="1" applyBorder="1" applyAlignment="1">
      <alignment horizontal="left" vertical="center" wrapText="1"/>
      <protection/>
    </xf>
    <xf numFmtId="0" fontId="2" fillId="33" borderId="0" xfId="52" applyFont="1" applyFill="1" applyBorder="1" applyAlignment="1">
      <alignment horizontal="center" vertical="center" wrapText="1"/>
      <protection/>
    </xf>
    <xf numFmtId="164" fontId="2" fillId="33" borderId="0" xfId="52" applyNumberFormat="1" applyFont="1" applyFill="1" applyBorder="1" applyAlignment="1">
      <alignment horizontal="center" vertical="center" wrapText="1"/>
      <protection/>
    </xf>
    <xf numFmtId="164" fontId="2" fillId="33" borderId="0" xfId="52" applyNumberFormat="1" applyFont="1" applyFill="1" applyBorder="1" applyAlignment="1">
      <alignment horizontal="right" vertical="center" wrapText="1"/>
      <protection/>
    </xf>
    <xf numFmtId="0" fontId="2" fillId="33" borderId="13" xfId="52" applyFont="1" applyFill="1" applyBorder="1" applyAlignment="1">
      <alignment horizontal="center" vertical="center"/>
      <protection/>
    </xf>
    <xf numFmtId="0" fontId="2" fillId="33" borderId="14" xfId="52" applyFont="1" applyFill="1" applyBorder="1" applyAlignment="1">
      <alignment horizontal="center" vertical="center" wrapText="1"/>
      <protection/>
    </xf>
    <xf numFmtId="164" fontId="2" fillId="33" borderId="14" xfId="52" applyNumberFormat="1" applyFont="1" applyFill="1" applyBorder="1" applyAlignment="1">
      <alignment horizontal="center" vertical="center" wrapText="1"/>
      <protection/>
    </xf>
    <xf numFmtId="0" fontId="2" fillId="33" borderId="14" xfId="52" applyFont="1" applyFill="1" applyBorder="1" applyAlignment="1">
      <alignment horizontal="center" vertical="center"/>
      <protection/>
    </xf>
    <xf numFmtId="0" fontId="2" fillId="33" borderId="15" xfId="52" applyFont="1" applyFill="1" applyBorder="1" applyAlignment="1">
      <alignment horizontal="center" vertical="center" wrapText="1"/>
      <protection/>
    </xf>
    <xf numFmtId="0" fontId="2" fillId="33" borderId="15" xfId="52" applyFont="1" applyFill="1" applyBorder="1" applyAlignment="1">
      <alignment horizontal="center" vertical="center"/>
      <protection/>
    </xf>
    <xf numFmtId="0" fontId="2" fillId="33" borderId="12" xfId="52" applyFont="1" applyFill="1" applyBorder="1" applyAlignment="1">
      <alignment horizontal="left" vertical="center"/>
      <protection/>
    </xf>
    <xf numFmtId="0" fontId="2" fillId="33" borderId="0" xfId="52" applyFont="1" applyFill="1" applyBorder="1" applyAlignment="1">
      <alignment horizontal="left" vertical="center"/>
      <protection/>
    </xf>
    <xf numFmtId="0" fontId="2" fillId="33" borderId="16" xfId="52" applyFont="1" applyFill="1" applyBorder="1" applyAlignment="1">
      <alignment horizontal="center" vertical="center"/>
      <protection/>
    </xf>
    <xf numFmtId="0" fontId="2" fillId="33" borderId="16" xfId="52" applyFont="1" applyFill="1" applyBorder="1" applyAlignment="1">
      <alignment horizontal="center" vertical="center" wrapText="1"/>
      <protection/>
    </xf>
    <xf numFmtId="164" fontId="2" fillId="33" borderId="16" xfId="52" applyNumberFormat="1" applyFont="1" applyFill="1" applyBorder="1" applyAlignment="1">
      <alignment horizontal="center" vertical="center" wrapText="1"/>
      <protection/>
    </xf>
    <xf numFmtId="164" fontId="2" fillId="33" borderId="17" xfId="52" applyNumberFormat="1" applyFont="1" applyFill="1" applyBorder="1" applyAlignment="1">
      <alignment horizontal="center" vertical="center" wrapText="1"/>
      <protection/>
    </xf>
    <xf numFmtId="0" fontId="2" fillId="33" borderId="18" xfId="52" applyFont="1" applyFill="1" applyBorder="1" applyAlignment="1">
      <alignment horizontal="center" vertical="center"/>
      <protection/>
    </xf>
    <xf numFmtId="164" fontId="2" fillId="33" borderId="19" xfId="52" applyNumberFormat="1" applyFont="1" applyFill="1" applyBorder="1" applyAlignment="1">
      <alignment horizontal="center" vertical="center" wrapText="1"/>
      <protection/>
    </xf>
    <xf numFmtId="164" fontId="2" fillId="33" borderId="15" xfId="52" applyNumberFormat="1" applyFont="1" applyFill="1" applyBorder="1" applyAlignment="1">
      <alignment horizontal="center" vertical="center" wrapText="1"/>
      <protection/>
    </xf>
    <xf numFmtId="0" fontId="2" fillId="33" borderId="11" xfId="52" applyFont="1" applyFill="1" applyBorder="1" applyAlignment="1">
      <alignment horizontal="left" vertical="center"/>
      <protection/>
    </xf>
    <xf numFmtId="0" fontId="2" fillId="33" borderId="16" xfId="52" applyFont="1" applyFill="1" applyBorder="1" applyAlignment="1">
      <alignment horizontal="left" vertical="center" wrapText="1"/>
      <protection/>
    </xf>
    <xf numFmtId="164" fontId="2" fillId="33" borderId="16" xfId="52" applyNumberFormat="1" applyFont="1" applyFill="1" applyBorder="1" applyAlignment="1">
      <alignment horizontal="right" vertical="center" wrapText="1"/>
      <protection/>
    </xf>
    <xf numFmtId="0" fontId="2" fillId="33" borderId="16" xfId="52" applyFont="1" applyFill="1" applyBorder="1" applyAlignment="1">
      <alignment horizontal="left" vertical="center"/>
      <protection/>
    </xf>
    <xf numFmtId="0" fontId="3" fillId="33" borderId="16" xfId="52" applyFont="1" applyFill="1" applyBorder="1" applyAlignment="1">
      <alignment horizontal="left" vertical="center" wrapText="1"/>
      <protection/>
    </xf>
    <xf numFmtId="0" fontId="2" fillId="33" borderId="20" xfId="52" applyFont="1" applyFill="1" applyBorder="1" applyAlignment="1">
      <alignment horizontal="center" vertical="center"/>
      <protection/>
    </xf>
    <xf numFmtId="164" fontId="2" fillId="33" borderId="15" xfId="52" applyNumberFormat="1" applyFont="1" applyFill="1" applyBorder="1" applyAlignment="1">
      <alignment horizontal="right" vertical="center" wrapText="1"/>
      <protection/>
    </xf>
    <xf numFmtId="164" fontId="2" fillId="33" borderId="14" xfId="52" applyNumberFormat="1" applyFont="1" applyFill="1" applyBorder="1" applyAlignment="1">
      <alignment horizontal="right" vertical="center" wrapText="1"/>
      <protection/>
    </xf>
    <xf numFmtId="0" fontId="2" fillId="33" borderId="18" xfId="52" applyFont="1" applyFill="1" applyBorder="1" applyAlignment="1">
      <alignment horizontal="center" vertical="center" wrapText="1"/>
      <protection/>
    </xf>
    <xf numFmtId="0" fontId="2" fillId="33" borderId="20" xfId="52" applyFont="1" applyFill="1" applyBorder="1" applyAlignment="1">
      <alignment horizontal="center" vertical="center" wrapText="1"/>
      <protection/>
    </xf>
    <xf numFmtId="164" fontId="3" fillId="33" borderId="16" xfId="52" applyNumberFormat="1" applyFont="1" applyFill="1" applyBorder="1" applyAlignment="1">
      <alignment horizontal="right" vertical="center" wrapText="1"/>
      <protection/>
    </xf>
    <xf numFmtId="0" fontId="3" fillId="33" borderId="16" xfId="52" applyFont="1" applyFill="1" applyBorder="1" applyAlignment="1">
      <alignment horizontal="left" vertical="center"/>
      <protection/>
    </xf>
    <xf numFmtId="0" fontId="2" fillId="33" borderId="21" xfId="52" applyFont="1" applyFill="1" applyBorder="1" applyAlignment="1">
      <alignment horizontal="center" vertical="center"/>
      <protection/>
    </xf>
    <xf numFmtId="0" fontId="3" fillId="33" borderId="22" xfId="52" applyFont="1" applyFill="1" applyBorder="1" applyAlignment="1">
      <alignment horizontal="left" vertical="center" wrapText="1"/>
      <protection/>
    </xf>
    <xf numFmtId="0" fontId="2" fillId="33" borderId="23" xfId="52" applyFont="1" applyFill="1" applyBorder="1" applyAlignment="1">
      <alignment horizontal="center" vertical="center" wrapText="1"/>
      <protection/>
    </xf>
    <xf numFmtId="0" fontId="2" fillId="33" borderId="22" xfId="52" applyFont="1" applyFill="1" applyBorder="1" applyAlignment="1">
      <alignment horizontal="center" vertical="center" wrapText="1"/>
      <protection/>
    </xf>
    <xf numFmtId="164" fontId="2" fillId="33" borderId="23" xfId="52" applyNumberFormat="1" applyFont="1" applyFill="1" applyBorder="1" applyAlignment="1">
      <alignment horizontal="center" vertical="center" wrapText="1"/>
      <protection/>
    </xf>
    <xf numFmtId="164" fontId="2" fillId="33" borderId="22" xfId="52" applyNumberFormat="1" applyFont="1" applyFill="1" applyBorder="1" applyAlignment="1">
      <alignment horizontal="right" vertical="center" wrapText="1"/>
      <protection/>
    </xf>
    <xf numFmtId="0" fontId="2" fillId="33" borderId="23" xfId="52" applyFont="1" applyFill="1" applyBorder="1" applyAlignment="1">
      <alignment horizontal="center" vertical="center"/>
      <protection/>
    </xf>
    <xf numFmtId="0" fontId="2" fillId="33" borderId="22" xfId="52" applyFont="1" applyFill="1" applyBorder="1" applyAlignment="1">
      <alignment horizontal="left" vertical="center"/>
      <protection/>
    </xf>
    <xf numFmtId="164" fontId="3" fillId="33" borderId="24" xfId="52" applyNumberFormat="1" applyFont="1" applyFill="1" applyBorder="1" applyAlignment="1">
      <alignment horizontal="center" vertical="center" wrapText="1"/>
      <protection/>
    </xf>
    <xf numFmtId="0" fontId="3" fillId="33" borderId="12" xfId="52" applyFont="1" applyFill="1" applyBorder="1" applyAlignment="1">
      <alignment horizontal="left" vertical="center" wrapText="1"/>
      <protection/>
    </xf>
    <xf numFmtId="164" fontId="3" fillId="33" borderId="25" xfId="52" applyNumberFormat="1" applyFont="1" applyFill="1" applyBorder="1" applyAlignment="1">
      <alignment horizontal="center" vertical="center" wrapText="1"/>
      <protection/>
    </xf>
    <xf numFmtId="0" fontId="3" fillId="33" borderId="0" xfId="52" applyFont="1" applyFill="1" applyBorder="1" applyAlignment="1">
      <alignment horizontal="left" vertical="center" wrapText="1"/>
      <protection/>
    </xf>
    <xf numFmtId="164" fontId="3" fillId="33" borderId="0" xfId="52" applyNumberFormat="1" applyFont="1" applyFill="1" applyBorder="1" applyAlignment="1">
      <alignment horizontal="center" vertical="center" wrapText="1"/>
      <protection/>
    </xf>
    <xf numFmtId="164" fontId="2" fillId="33" borderId="25" xfId="52" applyNumberFormat="1" applyFont="1" applyFill="1" applyBorder="1" applyAlignment="1">
      <alignment horizontal="center" vertical="center" wrapText="1"/>
      <protection/>
    </xf>
    <xf numFmtId="0" fontId="2" fillId="33" borderId="20" xfId="52" applyFont="1" applyFill="1" applyBorder="1" applyAlignment="1">
      <alignment horizontal="left" vertical="center"/>
      <protection/>
    </xf>
    <xf numFmtId="0" fontId="3" fillId="33" borderId="0" xfId="52" applyFont="1" applyFill="1" applyAlignment="1">
      <alignment/>
      <protection/>
    </xf>
    <xf numFmtId="0" fontId="3" fillId="33" borderId="0" xfId="52" applyFont="1" applyFill="1" applyAlignment="1">
      <alignment horizontal="center"/>
      <protection/>
    </xf>
    <xf numFmtId="0" fontId="2" fillId="33" borderId="10" xfId="52" applyNumberFormat="1" applyFont="1" applyFill="1" applyBorder="1" applyAlignment="1">
      <alignment horizontal="center" vertical="center"/>
      <protection/>
    </xf>
    <xf numFmtId="0" fontId="2" fillId="33" borderId="0" xfId="52" applyFont="1" applyFill="1" applyAlignment="1">
      <alignment horizontal="left" vertical="center"/>
      <protection/>
    </xf>
    <xf numFmtId="0" fontId="2" fillId="33" borderId="0" xfId="0" applyFont="1" applyFill="1" applyAlignment="1">
      <alignment horizontal="left" vertical="center"/>
    </xf>
    <xf numFmtId="0" fontId="3" fillId="33" borderId="0" xfId="52" applyFont="1" applyFill="1" applyAlignment="1">
      <alignment horizontal="left" vertical="center"/>
      <protection/>
    </xf>
    <xf numFmtId="0" fontId="2" fillId="33" borderId="0" xfId="0" applyFont="1" applyFill="1" applyAlignment="1">
      <alignment horizontal="center"/>
    </xf>
    <xf numFmtId="0" fontId="2" fillId="33" borderId="26" xfId="52" applyFont="1" applyFill="1" applyBorder="1" applyAlignment="1">
      <alignment horizontal="center" vertical="center"/>
      <protection/>
    </xf>
    <xf numFmtId="0" fontId="2" fillId="33" borderId="27" xfId="52" applyFont="1" applyFill="1" applyBorder="1" applyAlignment="1">
      <alignment horizontal="left" vertical="center"/>
      <protection/>
    </xf>
    <xf numFmtId="0" fontId="2" fillId="33" borderId="27" xfId="52" applyFont="1" applyFill="1" applyBorder="1" applyAlignment="1">
      <alignment horizontal="center" vertical="center" wrapText="1"/>
      <protection/>
    </xf>
    <xf numFmtId="164" fontId="2" fillId="33" borderId="27" xfId="52" applyNumberFormat="1" applyFont="1" applyFill="1" applyBorder="1" applyAlignment="1">
      <alignment horizontal="center" vertical="center" wrapText="1"/>
      <protection/>
    </xf>
    <xf numFmtId="0" fontId="2" fillId="33" borderId="27" xfId="52" applyFont="1" applyFill="1" applyBorder="1" applyAlignment="1">
      <alignment horizontal="center" vertical="center"/>
      <protection/>
    </xf>
    <xf numFmtId="164" fontId="2" fillId="33" borderId="28" xfId="52" applyNumberFormat="1" applyFont="1" applyFill="1" applyBorder="1" applyAlignment="1">
      <alignment horizontal="center" vertical="center" wrapText="1"/>
      <protection/>
    </xf>
    <xf numFmtId="0" fontId="2" fillId="33" borderId="29" xfId="52" applyFont="1" applyFill="1" applyBorder="1" applyAlignment="1">
      <alignment horizontal="center" vertical="center"/>
      <protection/>
    </xf>
    <xf numFmtId="164" fontId="2" fillId="33" borderId="30" xfId="52" applyNumberFormat="1" applyFont="1" applyFill="1" applyBorder="1" applyAlignment="1">
      <alignment horizontal="center" vertical="center" wrapText="1"/>
      <protection/>
    </xf>
    <xf numFmtId="0" fontId="2" fillId="33" borderId="31" xfId="52" applyFont="1" applyFill="1" applyBorder="1" applyAlignment="1">
      <alignment horizontal="center"/>
      <protection/>
    </xf>
    <xf numFmtId="0" fontId="3" fillId="33" borderId="32" xfId="52" applyFont="1" applyFill="1" applyBorder="1" applyAlignment="1">
      <alignment horizontal="left" vertical="center"/>
      <protection/>
    </xf>
    <xf numFmtId="0" fontId="2" fillId="33" borderId="32" xfId="52" applyFont="1" applyFill="1" applyBorder="1" applyAlignment="1">
      <alignment horizontal="center"/>
      <protection/>
    </xf>
    <xf numFmtId="164" fontId="2" fillId="33" borderId="32" xfId="52" applyNumberFormat="1" applyFont="1" applyFill="1" applyBorder="1" applyAlignment="1">
      <alignment horizontal="center"/>
      <protection/>
    </xf>
    <xf numFmtId="164" fontId="3" fillId="33" borderId="32" xfId="52" applyNumberFormat="1" applyFont="1" applyFill="1" applyBorder="1" applyAlignment="1">
      <alignment horizontal="right"/>
      <protection/>
    </xf>
    <xf numFmtId="0" fontId="2" fillId="33" borderId="32" xfId="52" applyFont="1" applyFill="1" applyBorder="1" applyAlignment="1">
      <alignment horizontal="left" vertical="center"/>
      <protection/>
    </xf>
    <xf numFmtId="0" fontId="2" fillId="33" borderId="32" xfId="52" applyFont="1" applyFill="1" applyBorder="1" applyAlignment="1">
      <alignment horizontal="center" vertical="center"/>
      <protection/>
    </xf>
    <xf numFmtId="164" fontId="2" fillId="33" borderId="32" xfId="52" applyNumberFormat="1" applyFont="1" applyFill="1" applyBorder="1" applyAlignment="1">
      <alignment horizontal="center" vertical="center"/>
      <protection/>
    </xf>
    <xf numFmtId="164" fontId="3" fillId="33" borderId="32" xfId="52" applyNumberFormat="1" applyFont="1" applyFill="1" applyBorder="1" applyAlignment="1">
      <alignment horizontal="right" vertical="center"/>
      <protection/>
    </xf>
    <xf numFmtId="164" fontId="3" fillId="33" borderId="33" xfId="52" applyNumberFormat="1" applyFont="1" applyFill="1" applyBorder="1" applyAlignment="1">
      <alignment horizontal="center" vertical="center"/>
      <protection/>
    </xf>
    <xf numFmtId="0" fontId="2" fillId="33" borderId="31" xfId="52" applyFont="1" applyFill="1" applyBorder="1" applyAlignment="1">
      <alignment horizontal="center" vertical="center"/>
      <protection/>
    </xf>
    <xf numFmtId="164" fontId="2" fillId="33" borderId="33" xfId="52" applyNumberFormat="1" applyFont="1" applyFill="1" applyBorder="1" applyAlignment="1">
      <alignment horizontal="center" vertical="center" wrapText="1"/>
      <protection/>
    </xf>
    <xf numFmtId="164" fontId="2" fillId="33" borderId="34" xfId="52" applyNumberFormat="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164" fontId="47" fillId="0" borderId="10" xfId="0" applyNumberFormat="1" applyFont="1" applyBorder="1" applyAlignment="1">
      <alignment horizontal="center" vertical="center"/>
    </xf>
    <xf numFmtId="0" fontId="47" fillId="0" borderId="27" xfId="0" applyFont="1" applyBorder="1" applyAlignment="1">
      <alignment/>
    </xf>
    <xf numFmtId="0" fontId="47" fillId="0" borderId="31" xfId="0" applyFont="1" applyBorder="1" applyAlignment="1">
      <alignment/>
    </xf>
    <xf numFmtId="0" fontId="47" fillId="0" borderId="35" xfId="0" applyFont="1" applyBorder="1" applyAlignment="1">
      <alignment/>
    </xf>
    <xf numFmtId="0" fontId="47" fillId="0" borderId="35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164" fontId="47" fillId="0" borderId="27" xfId="0" applyNumberFormat="1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164" fontId="47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164" fontId="47" fillId="0" borderId="28" xfId="0" applyNumberFormat="1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164" fontId="47" fillId="0" borderId="3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164" fontId="48" fillId="0" borderId="38" xfId="0" applyNumberFormat="1" applyFont="1" applyBorder="1" applyAlignment="1">
      <alignment horizontal="center" vertical="center"/>
    </xf>
    <xf numFmtId="164" fontId="48" fillId="0" borderId="35" xfId="0" applyNumberFormat="1" applyFont="1" applyBorder="1" applyAlignment="1">
      <alignment horizontal="center" vertical="center"/>
    </xf>
    <xf numFmtId="164" fontId="47" fillId="0" borderId="11" xfId="0" applyNumberFormat="1" applyFont="1" applyBorder="1" applyAlignment="1">
      <alignment horizontal="center" vertical="center"/>
    </xf>
    <xf numFmtId="0" fontId="47" fillId="0" borderId="39" xfId="0" applyFont="1" applyBorder="1" applyAlignment="1">
      <alignment/>
    </xf>
    <xf numFmtId="164" fontId="48" fillId="0" borderId="40" xfId="0" applyNumberFormat="1" applyFont="1" applyBorder="1" applyAlignment="1">
      <alignment horizontal="center" vertical="center"/>
    </xf>
    <xf numFmtId="164" fontId="48" fillId="0" borderId="41" xfId="0" applyNumberFormat="1" applyFont="1" applyBorder="1" applyAlignment="1">
      <alignment horizontal="center" vertical="center"/>
    </xf>
    <xf numFmtId="164" fontId="48" fillId="0" borderId="0" xfId="0" applyNumberFormat="1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 horizontal="center" vertical="center"/>
    </xf>
    <xf numFmtId="164" fontId="47" fillId="0" borderId="18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/>
    </xf>
    <xf numFmtId="164" fontId="0" fillId="0" borderId="0" xfId="0" applyNumberFormat="1" applyAlignment="1">
      <alignment/>
    </xf>
    <xf numFmtId="0" fontId="47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164" fontId="48" fillId="0" borderId="43" xfId="0" applyNumberFormat="1" applyFont="1" applyBorder="1" applyAlignment="1">
      <alignment horizontal="center" vertical="center"/>
    </xf>
    <xf numFmtId="164" fontId="48" fillId="0" borderId="24" xfId="0" applyNumberFormat="1" applyFont="1" applyBorder="1" applyAlignment="1">
      <alignment horizontal="center" vertical="center"/>
    </xf>
    <xf numFmtId="0" fontId="48" fillId="0" borderId="23" xfId="0" applyFont="1" applyBorder="1" applyAlignment="1">
      <alignment horizontal="left"/>
    </xf>
    <xf numFmtId="164" fontId="48" fillId="0" borderId="44" xfId="0" applyNumberFormat="1" applyFont="1" applyBorder="1" applyAlignment="1">
      <alignment horizontal="center" vertical="center"/>
    </xf>
    <xf numFmtId="0" fontId="47" fillId="0" borderId="21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45" xfId="0" applyFont="1" applyBorder="1" applyAlignment="1">
      <alignment horizontal="center" vertical="center" wrapText="1"/>
    </xf>
    <xf numFmtId="164" fontId="47" fillId="34" borderId="10" xfId="0" applyNumberFormat="1" applyFont="1" applyFill="1" applyBorder="1" applyAlignment="1">
      <alignment horizontal="center" vertical="center"/>
    </xf>
    <xf numFmtId="164" fontId="47" fillId="34" borderId="27" xfId="0" applyNumberFormat="1" applyFont="1" applyFill="1" applyBorder="1" applyAlignment="1">
      <alignment horizontal="center" vertical="center"/>
    </xf>
    <xf numFmtId="164" fontId="47" fillId="34" borderId="12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7" fillId="34" borderId="12" xfId="0" applyFont="1" applyFill="1" applyBorder="1" applyAlignment="1">
      <alignment horizontal="center" vertical="center"/>
    </xf>
    <xf numFmtId="0" fontId="47" fillId="34" borderId="46" xfId="0" applyFont="1" applyFill="1" applyBorder="1" applyAlignment="1">
      <alignment/>
    </xf>
    <xf numFmtId="0" fontId="47" fillId="34" borderId="27" xfId="0" applyFont="1" applyFill="1" applyBorder="1" applyAlignment="1">
      <alignment horizontal="center" vertical="center"/>
    </xf>
    <xf numFmtId="0" fontId="47" fillId="34" borderId="27" xfId="0" applyFont="1" applyFill="1" applyBorder="1" applyAlignment="1">
      <alignment/>
    </xf>
    <xf numFmtId="164" fontId="47" fillId="34" borderId="47" xfId="0" applyNumberFormat="1" applyFont="1" applyFill="1" applyBorder="1" applyAlignment="1">
      <alignment horizontal="center" vertical="center"/>
    </xf>
    <xf numFmtId="164" fontId="47" fillId="34" borderId="48" xfId="0" applyNumberFormat="1" applyFont="1" applyFill="1" applyBorder="1" applyAlignment="1">
      <alignment horizontal="center" vertical="center"/>
    </xf>
    <xf numFmtId="0" fontId="47" fillId="34" borderId="0" xfId="0" applyFont="1" applyFill="1" applyAlignment="1">
      <alignment/>
    </xf>
    <xf numFmtId="0" fontId="0" fillId="34" borderId="0" xfId="0" applyFill="1" applyAlignment="1">
      <alignment/>
    </xf>
    <xf numFmtId="0" fontId="47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/>
    </xf>
    <xf numFmtId="0" fontId="47" fillId="34" borderId="12" xfId="0" applyFont="1" applyFill="1" applyBorder="1" applyAlignment="1">
      <alignment/>
    </xf>
    <xf numFmtId="164" fontId="47" fillId="34" borderId="13" xfId="0" applyNumberFormat="1" applyFont="1" applyFill="1" applyBorder="1" applyAlignment="1">
      <alignment horizontal="center" vertical="center"/>
    </xf>
    <xf numFmtId="164" fontId="47" fillId="34" borderId="49" xfId="0" applyNumberFormat="1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/>
    </xf>
    <xf numFmtId="164" fontId="47" fillId="34" borderId="50" xfId="0" applyNumberFormat="1" applyFont="1" applyFill="1" applyBorder="1" applyAlignment="1">
      <alignment horizontal="center" vertical="center"/>
    </xf>
    <xf numFmtId="0" fontId="47" fillId="34" borderId="29" xfId="0" applyFont="1" applyFill="1" applyBorder="1" applyAlignment="1">
      <alignment horizontal="center" vertical="center"/>
    </xf>
    <xf numFmtId="3" fontId="47" fillId="34" borderId="10" xfId="0" applyNumberFormat="1" applyFont="1" applyFill="1" applyBorder="1" applyAlignment="1">
      <alignment horizontal="center" vertical="center"/>
    </xf>
    <xf numFmtId="4" fontId="47" fillId="0" borderId="0" xfId="0" applyNumberFormat="1" applyFont="1" applyAlignment="1">
      <alignment/>
    </xf>
    <xf numFmtId="4" fontId="47" fillId="0" borderId="37" xfId="0" applyNumberFormat="1" applyFont="1" applyBorder="1" applyAlignment="1">
      <alignment horizontal="center" vertical="center"/>
    </xf>
    <xf numFmtId="4" fontId="47" fillId="34" borderId="27" xfId="0" applyNumberFormat="1" applyFont="1" applyFill="1" applyBorder="1" applyAlignment="1">
      <alignment horizontal="center" vertical="center"/>
    </xf>
    <xf numFmtId="4" fontId="47" fillId="34" borderId="12" xfId="0" applyNumberFormat="1" applyFont="1" applyFill="1" applyBorder="1" applyAlignment="1">
      <alignment horizontal="center" vertical="center"/>
    </xf>
    <xf numFmtId="4" fontId="47" fillId="34" borderId="10" xfId="0" applyNumberFormat="1" applyFont="1" applyFill="1" applyBorder="1" applyAlignment="1">
      <alignment horizontal="center" vertical="center"/>
    </xf>
    <xf numFmtId="4" fontId="47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47" fillId="0" borderId="35" xfId="0" applyNumberFormat="1" applyFont="1" applyBorder="1" applyAlignment="1">
      <alignment horizontal="center" vertical="center" wrapText="1"/>
    </xf>
    <xf numFmtId="4" fontId="48" fillId="0" borderId="35" xfId="0" applyNumberFormat="1" applyFont="1" applyBorder="1" applyAlignment="1">
      <alignment horizontal="center" vertical="center"/>
    </xf>
    <xf numFmtId="4" fontId="47" fillId="0" borderId="35" xfId="0" applyNumberFormat="1" applyFont="1" applyBorder="1" applyAlignment="1">
      <alignment horizontal="center" vertical="center"/>
    </xf>
    <xf numFmtId="4" fontId="47" fillId="0" borderId="23" xfId="0" applyNumberFormat="1" applyFont="1" applyBorder="1" applyAlignment="1">
      <alignment horizontal="center" vertical="center" wrapText="1"/>
    </xf>
    <xf numFmtId="4" fontId="47" fillId="0" borderId="45" xfId="0" applyNumberFormat="1" applyFont="1" applyBorder="1" applyAlignment="1">
      <alignment horizontal="center" vertical="center" wrapText="1"/>
    </xf>
    <xf numFmtId="4" fontId="47" fillId="34" borderId="47" xfId="0" applyNumberFormat="1" applyFont="1" applyFill="1" applyBorder="1" applyAlignment="1">
      <alignment horizontal="center" vertical="center"/>
    </xf>
    <xf numFmtId="4" fontId="47" fillId="34" borderId="48" xfId="0" applyNumberFormat="1" applyFont="1" applyFill="1" applyBorder="1" applyAlignment="1">
      <alignment horizontal="center" vertical="center"/>
    </xf>
    <xf numFmtId="4" fontId="47" fillId="34" borderId="13" xfId="0" applyNumberFormat="1" applyFont="1" applyFill="1" applyBorder="1" applyAlignment="1">
      <alignment horizontal="center" vertical="center"/>
    </xf>
    <xf numFmtId="4" fontId="47" fillId="34" borderId="49" xfId="0" applyNumberFormat="1" applyFont="1" applyFill="1" applyBorder="1" applyAlignment="1">
      <alignment horizontal="center" vertical="center"/>
    </xf>
    <xf numFmtId="4" fontId="47" fillId="34" borderId="50" xfId="0" applyNumberFormat="1" applyFont="1" applyFill="1" applyBorder="1" applyAlignment="1">
      <alignment horizontal="center" vertical="center"/>
    </xf>
    <xf numFmtId="4" fontId="48" fillId="0" borderId="0" xfId="0" applyNumberFormat="1" applyFont="1" applyBorder="1" applyAlignment="1">
      <alignment horizontal="center" vertical="center"/>
    </xf>
    <xf numFmtId="0" fontId="47" fillId="0" borderId="51" xfId="0" applyFont="1" applyBorder="1" applyAlignment="1">
      <alignment/>
    </xf>
    <xf numFmtId="0" fontId="47" fillId="34" borderId="51" xfId="0" applyFont="1" applyFill="1" applyBorder="1" applyAlignment="1">
      <alignment horizontal="center" vertical="center"/>
    </xf>
    <xf numFmtId="4" fontId="48" fillId="0" borderId="21" xfId="0" applyNumberFormat="1" applyFont="1" applyBorder="1" applyAlignment="1">
      <alignment horizontal="center" vertical="center"/>
    </xf>
    <xf numFmtId="0" fontId="47" fillId="34" borderId="52" xfId="0" applyFont="1" applyFill="1" applyBorder="1" applyAlignment="1">
      <alignment/>
    </xf>
    <xf numFmtId="0" fontId="47" fillId="34" borderId="25" xfId="0" applyFont="1" applyFill="1" applyBorder="1" applyAlignment="1">
      <alignment/>
    </xf>
    <xf numFmtId="0" fontId="47" fillId="0" borderId="51" xfId="0" applyFont="1" applyBorder="1" applyAlignment="1">
      <alignment horizontal="left" vertical="center"/>
    </xf>
    <xf numFmtId="0" fontId="47" fillId="34" borderId="51" xfId="0" applyFont="1" applyFill="1" applyBorder="1" applyAlignment="1">
      <alignment/>
    </xf>
    <xf numFmtId="0" fontId="47" fillId="34" borderId="48" xfId="0" applyFont="1" applyFill="1" applyBorder="1" applyAlignment="1">
      <alignment/>
    </xf>
    <xf numFmtId="0" fontId="47" fillId="34" borderId="53" xfId="0" applyFont="1" applyFill="1" applyBorder="1" applyAlignment="1">
      <alignment/>
    </xf>
    <xf numFmtId="0" fontId="47" fillId="34" borderId="53" xfId="0" applyFont="1" applyFill="1" applyBorder="1" applyAlignment="1">
      <alignment horizontal="center"/>
    </xf>
    <xf numFmtId="0" fontId="47" fillId="34" borderId="53" xfId="0" applyFont="1" applyFill="1" applyBorder="1" applyAlignment="1">
      <alignment horizontal="center" vertical="center"/>
    </xf>
    <xf numFmtId="4" fontId="47" fillId="34" borderId="54" xfId="0" applyNumberFormat="1" applyFont="1" applyFill="1" applyBorder="1" applyAlignment="1">
      <alignment horizontal="center" vertical="center"/>
    </xf>
    <xf numFmtId="0" fontId="47" fillId="0" borderId="35" xfId="0" applyFont="1" applyBorder="1" applyAlignment="1">
      <alignment/>
    </xf>
    <xf numFmtId="0" fontId="7" fillId="34" borderId="12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/>
    </xf>
    <xf numFmtId="4" fontId="7" fillId="34" borderId="50" xfId="0" applyNumberFormat="1" applyFont="1" applyFill="1" applyBorder="1" applyAlignment="1">
      <alignment horizontal="center" vertical="center"/>
    </xf>
    <xf numFmtId="0" fontId="7" fillId="34" borderId="53" xfId="0" applyFont="1" applyFill="1" applyBorder="1" applyAlignment="1">
      <alignment horizontal="center"/>
    </xf>
    <xf numFmtId="0" fontId="7" fillId="0" borderId="51" xfId="0" applyFont="1" applyBorder="1" applyAlignment="1">
      <alignment/>
    </xf>
    <xf numFmtId="0" fontId="7" fillId="34" borderId="0" xfId="0" applyFont="1" applyFill="1" applyAlignment="1">
      <alignment/>
    </xf>
    <xf numFmtId="0" fontId="28" fillId="34" borderId="0" xfId="0" applyFont="1" applyFill="1" applyAlignment="1">
      <alignment/>
    </xf>
    <xf numFmtId="0" fontId="47" fillId="0" borderId="51" xfId="0" applyFont="1" applyBorder="1" applyAlignment="1">
      <alignment vertical="center" wrapText="1"/>
    </xf>
    <xf numFmtId="4" fontId="49" fillId="35" borderId="1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wrapText="1"/>
    </xf>
    <xf numFmtId="0" fontId="47" fillId="34" borderId="10" xfId="0" applyFont="1" applyFill="1" applyBorder="1" applyAlignment="1">
      <alignment wrapText="1"/>
    </xf>
    <xf numFmtId="0" fontId="47" fillId="0" borderId="0" xfId="0" applyFont="1" applyBorder="1" applyAlignment="1">
      <alignment wrapText="1"/>
    </xf>
    <xf numFmtId="0" fontId="47" fillId="34" borderId="51" xfId="0" applyFont="1" applyFill="1" applyBorder="1" applyAlignment="1">
      <alignment wrapText="1"/>
    </xf>
    <xf numFmtId="0" fontId="47" fillId="0" borderId="0" xfId="0" applyFont="1" applyBorder="1" applyAlignment="1">
      <alignment horizontal="left" vertical="center" wrapText="1"/>
    </xf>
    <xf numFmtId="0" fontId="47" fillId="34" borderId="10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horizontal="center"/>
    </xf>
    <xf numFmtId="4" fontId="47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vertical="center"/>
    </xf>
    <xf numFmtId="0" fontId="47" fillId="34" borderId="25" xfId="0" applyFont="1" applyFill="1" applyBorder="1" applyAlignment="1">
      <alignment vertical="center" wrapText="1"/>
    </xf>
    <xf numFmtId="0" fontId="47" fillId="34" borderId="11" xfId="0" applyFont="1" applyFill="1" applyBorder="1" applyAlignment="1">
      <alignment horizontal="center" vertical="center"/>
    </xf>
    <xf numFmtId="4" fontId="47" fillId="34" borderId="11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vertical="center"/>
    </xf>
    <xf numFmtId="4" fontId="47" fillId="0" borderId="50" xfId="0" applyNumberFormat="1" applyFont="1" applyBorder="1" applyAlignment="1">
      <alignment horizontal="center" vertical="center" wrapText="1"/>
    </xf>
    <xf numFmtId="0" fontId="47" fillId="34" borderId="51" xfId="0" applyFont="1" applyFill="1" applyBorder="1" applyAlignment="1">
      <alignment vertical="center"/>
    </xf>
    <xf numFmtId="0" fontId="47" fillId="0" borderId="29" xfId="0" applyFont="1" applyBorder="1" applyAlignment="1">
      <alignment horizontal="center" vertical="center" wrapText="1"/>
    </xf>
    <xf numFmtId="0" fontId="47" fillId="34" borderId="50" xfId="0" applyFont="1" applyFill="1" applyBorder="1" applyAlignment="1">
      <alignment horizontal="center" vertical="center"/>
    </xf>
    <xf numFmtId="0" fontId="47" fillId="34" borderId="42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vertical="center"/>
    </xf>
    <xf numFmtId="0" fontId="47" fillId="34" borderId="19" xfId="0" applyFont="1" applyFill="1" applyBorder="1" applyAlignment="1">
      <alignment vertical="center"/>
    </xf>
    <xf numFmtId="4" fontId="47" fillId="0" borderId="18" xfId="0" applyNumberFormat="1" applyFont="1" applyBorder="1" applyAlignment="1">
      <alignment horizontal="center" vertical="center" wrapText="1"/>
    </xf>
    <xf numFmtId="4" fontId="47" fillId="34" borderId="18" xfId="0" applyNumberFormat="1" applyFont="1" applyFill="1" applyBorder="1" applyAlignment="1">
      <alignment horizontal="center" vertical="center"/>
    </xf>
    <xf numFmtId="164" fontId="48" fillId="0" borderId="21" xfId="0" applyNumberFormat="1" applyFont="1" applyBorder="1" applyAlignment="1">
      <alignment horizontal="center" vertical="center"/>
    </xf>
    <xf numFmtId="0" fontId="47" fillId="0" borderId="35" xfId="0" applyFont="1" applyBorder="1" applyAlignment="1">
      <alignment horizontal="center"/>
    </xf>
    <xf numFmtId="0" fontId="38" fillId="0" borderId="0" xfId="0" applyFont="1" applyAlignment="1">
      <alignment/>
    </xf>
    <xf numFmtId="4" fontId="47" fillId="0" borderId="44" xfId="0" applyNumberFormat="1" applyFont="1" applyBorder="1" applyAlignment="1">
      <alignment horizontal="center" vertical="center" wrapText="1"/>
    </xf>
    <xf numFmtId="0" fontId="47" fillId="0" borderId="44" xfId="0" applyFont="1" applyBorder="1" applyAlignment="1">
      <alignment horizontal="center" vertical="center" wrapText="1"/>
    </xf>
    <xf numFmtId="0" fontId="47" fillId="0" borderId="55" xfId="0" applyFont="1" applyBorder="1" applyAlignment="1">
      <alignment horizontal="center" vertical="center" wrapText="1"/>
    </xf>
    <xf numFmtId="4" fontId="47" fillId="0" borderId="56" xfId="0" applyNumberFormat="1" applyFont="1" applyBorder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47" fillId="0" borderId="57" xfId="0" applyFont="1" applyBorder="1" applyAlignment="1">
      <alignment horizontal="center" vertical="center" wrapText="1"/>
    </xf>
    <xf numFmtId="4" fontId="47" fillId="0" borderId="57" xfId="0" applyNumberFormat="1" applyFont="1" applyBorder="1" applyAlignment="1">
      <alignment horizontal="center" vertical="center" wrapText="1"/>
    </xf>
    <xf numFmtId="0" fontId="47" fillId="0" borderId="44" xfId="0" applyFont="1" applyBorder="1" applyAlignment="1">
      <alignment horizontal="center" vertical="center"/>
    </xf>
    <xf numFmtId="4" fontId="47" fillId="0" borderId="44" xfId="0" applyNumberFormat="1" applyFont="1" applyBorder="1" applyAlignment="1">
      <alignment horizontal="center" vertical="center"/>
    </xf>
    <xf numFmtId="0" fontId="47" fillId="34" borderId="16" xfId="0" applyFont="1" applyFill="1" applyBorder="1" applyAlignment="1">
      <alignment vertical="center" wrapText="1"/>
    </xf>
    <xf numFmtId="0" fontId="47" fillId="34" borderId="53" xfId="0" applyFont="1" applyFill="1" applyBorder="1" applyAlignment="1">
      <alignment vertical="center"/>
    </xf>
    <xf numFmtId="4" fontId="47" fillId="34" borderId="53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/>
    </xf>
    <xf numFmtId="4" fontId="47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48" fillId="0" borderId="21" xfId="0" applyFont="1" applyBorder="1" applyAlignment="1">
      <alignment/>
    </xf>
    <xf numFmtId="0" fontId="48" fillId="0" borderId="23" xfId="0" applyFont="1" applyBorder="1" applyAlignment="1">
      <alignment/>
    </xf>
    <xf numFmtId="0" fontId="48" fillId="0" borderId="24" xfId="0" applyFont="1" applyBorder="1" applyAlignment="1">
      <alignment/>
    </xf>
    <xf numFmtId="4" fontId="47" fillId="0" borderId="50" xfId="0" applyNumberFormat="1" applyFont="1" applyFill="1" applyBorder="1" applyAlignment="1">
      <alignment horizontal="center"/>
    </xf>
    <xf numFmtId="0" fontId="48" fillId="0" borderId="35" xfId="0" applyFont="1" applyBorder="1" applyAlignment="1">
      <alignment/>
    </xf>
    <xf numFmtId="4" fontId="47" fillId="0" borderId="49" xfId="0" applyNumberFormat="1" applyFont="1" applyBorder="1" applyAlignment="1">
      <alignment horizontal="center" vertical="center" wrapText="1"/>
    </xf>
    <xf numFmtId="4" fontId="7" fillId="34" borderId="13" xfId="0" applyNumberFormat="1" applyFont="1" applyFill="1" applyBorder="1" applyAlignment="1">
      <alignment horizontal="center" vertical="center"/>
    </xf>
    <xf numFmtId="0" fontId="47" fillId="0" borderId="58" xfId="0" applyFont="1" applyBorder="1" applyAlignment="1">
      <alignment wrapText="1"/>
    </xf>
    <xf numFmtId="0" fontId="47" fillId="0" borderId="58" xfId="0" applyFont="1" applyBorder="1" applyAlignment="1">
      <alignment/>
    </xf>
    <xf numFmtId="4" fontId="47" fillId="0" borderId="58" xfId="0" applyNumberFormat="1" applyFont="1" applyBorder="1" applyAlignment="1">
      <alignment/>
    </xf>
    <xf numFmtId="3" fontId="47" fillId="0" borderId="35" xfId="0" applyNumberFormat="1" applyFont="1" applyBorder="1" applyAlignment="1">
      <alignment/>
    </xf>
    <xf numFmtId="0" fontId="48" fillId="0" borderId="58" xfId="0" applyFont="1" applyBorder="1" applyAlignment="1">
      <alignment wrapText="1"/>
    </xf>
    <xf numFmtId="0" fontId="48" fillId="0" borderId="58" xfId="0" applyFont="1" applyBorder="1" applyAlignment="1">
      <alignment/>
    </xf>
    <xf numFmtId="4" fontId="48" fillId="0" borderId="58" xfId="0" applyNumberFormat="1" applyFont="1" applyBorder="1" applyAlignment="1">
      <alignment/>
    </xf>
    <xf numFmtId="3" fontId="48" fillId="0" borderId="35" xfId="0" applyNumberFormat="1" applyFont="1" applyBorder="1" applyAlignment="1">
      <alignment horizontal="center"/>
    </xf>
    <xf numFmtId="3" fontId="47" fillId="34" borderId="53" xfId="0" applyNumberFormat="1" applyFont="1" applyFill="1" applyBorder="1" applyAlignment="1">
      <alignment horizontal="center" vertical="center"/>
    </xf>
    <xf numFmtId="3" fontId="47" fillId="34" borderId="59" xfId="0" applyNumberFormat="1" applyFont="1" applyFill="1" applyBorder="1" applyAlignment="1">
      <alignment horizontal="center" vertical="center"/>
    </xf>
    <xf numFmtId="3" fontId="48" fillId="0" borderId="35" xfId="0" applyNumberFormat="1" applyFont="1" applyBorder="1" applyAlignment="1">
      <alignment horizontal="center" vertical="center"/>
    </xf>
    <xf numFmtId="3" fontId="7" fillId="34" borderId="13" xfId="0" applyNumberFormat="1" applyFont="1" applyFill="1" applyBorder="1" applyAlignment="1">
      <alignment horizontal="center" vertical="center"/>
    </xf>
    <xf numFmtId="3" fontId="49" fillId="34" borderId="13" xfId="0" applyNumberFormat="1" applyFont="1" applyFill="1" applyBorder="1" applyAlignment="1">
      <alignment horizontal="center" vertical="center"/>
    </xf>
    <xf numFmtId="3" fontId="47" fillId="34" borderId="13" xfId="0" applyNumberFormat="1" applyFont="1" applyFill="1" applyBorder="1" applyAlignment="1">
      <alignment horizontal="center" vertical="center"/>
    </xf>
    <xf numFmtId="3" fontId="49" fillId="34" borderId="50" xfId="0" applyNumberFormat="1" applyFont="1" applyFill="1" applyBorder="1" applyAlignment="1">
      <alignment horizontal="center" vertical="center"/>
    </xf>
    <xf numFmtId="3" fontId="47" fillId="34" borderId="50" xfId="0" applyNumberFormat="1" applyFont="1" applyFill="1" applyBorder="1" applyAlignment="1">
      <alignment horizontal="center" vertical="center"/>
    </xf>
    <xf numFmtId="3" fontId="47" fillId="0" borderId="50" xfId="0" applyNumberFormat="1" applyFont="1" applyFill="1" applyBorder="1" applyAlignment="1">
      <alignment horizontal="center"/>
    </xf>
    <xf numFmtId="3" fontId="47" fillId="34" borderId="18" xfId="0" applyNumberFormat="1" applyFont="1" applyFill="1" applyBorder="1" applyAlignment="1">
      <alignment horizontal="center" vertical="center"/>
    </xf>
    <xf numFmtId="3" fontId="47" fillId="34" borderId="12" xfId="0" applyNumberFormat="1" applyFont="1" applyFill="1" applyBorder="1" applyAlignment="1">
      <alignment horizontal="center" vertical="center"/>
    </xf>
    <xf numFmtId="3" fontId="47" fillId="0" borderId="18" xfId="0" applyNumberFormat="1" applyFont="1" applyBorder="1" applyAlignment="1">
      <alignment horizontal="center" vertical="center" wrapText="1"/>
    </xf>
    <xf numFmtId="3" fontId="47" fillId="0" borderId="50" xfId="0" applyNumberFormat="1" applyFont="1" applyBorder="1" applyAlignment="1">
      <alignment horizontal="center" vertical="center" wrapText="1"/>
    </xf>
    <xf numFmtId="3" fontId="47" fillId="34" borderId="10" xfId="0" applyNumberFormat="1" applyFont="1" applyFill="1" applyBorder="1" applyAlignment="1">
      <alignment horizontal="center"/>
    </xf>
    <xf numFmtId="3" fontId="47" fillId="34" borderId="11" xfId="0" applyNumberFormat="1" applyFont="1" applyFill="1" applyBorder="1" applyAlignment="1">
      <alignment horizontal="center" vertical="center"/>
    </xf>
    <xf numFmtId="3" fontId="48" fillId="0" borderId="21" xfId="0" applyNumberFormat="1" applyFont="1" applyBorder="1" applyAlignment="1">
      <alignment horizontal="center" vertical="center"/>
    </xf>
    <xf numFmtId="4" fontId="47" fillId="34" borderId="60" xfId="0" applyNumberFormat="1" applyFont="1" applyFill="1" applyBorder="1" applyAlignment="1">
      <alignment horizontal="center" vertical="center"/>
    </xf>
    <xf numFmtId="4" fontId="47" fillId="34" borderId="61" xfId="0" applyNumberFormat="1" applyFont="1" applyFill="1" applyBorder="1" applyAlignment="1">
      <alignment horizontal="center" vertical="center"/>
    </xf>
    <xf numFmtId="4" fontId="47" fillId="0" borderId="21" xfId="0" applyNumberFormat="1" applyFont="1" applyBorder="1" applyAlignment="1">
      <alignment/>
    </xf>
    <xf numFmtId="4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center" vertical="center" wrapText="1"/>
    </xf>
    <xf numFmtId="4" fontId="48" fillId="0" borderId="0" xfId="0" applyNumberFormat="1" applyFont="1" applyAlignment="1">
      <alignment horizontal="center"/>
    </xf>
    <xf numFmtId="4" fontId="47" fillId="34" borderId="62" xfId="0" applyNumberFormat="1" applyFont="1" applyFill="1" applyBorder="1" applyAlignment="1">
      <alignment horizontal="center" vertical="center"/>
    </xf>
    <xf numFmtId="164" fontId="48" fillId="0" borderId="23" xfId="0" applyNumberFormat="1" applyFont="1" applyBorder="1" applyAlignment="1">
      <alignment horizontal="center" vertical="center"/>
    </xf>
    <xf numFmtId="4" fontId="47" fillId="0" borderId="21" xfId="0" applyNumberFormat="1" applyFont="1" applyBorder="1" applyAlignment="1">
      <alignment horizontal="center" vertical="center" wrapText="1"/>
    </xf>
    <xf numFmtId="0" fontId="47" fillId="34" borderId="39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7" fillId="0" borderId="0" xfId="0" applyFont="1" applyFill="1" applyAlignment="1">
      <alignment/>
    </xf>
    <xf numFmtId="4" fontId="48" fillId="0" borderId="35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0" fontId="3" fillId="33" borderId="0" xfId="52" applyFont="1" applyFill="1" applyAlignment="1">
      <alignment horizontal="center"/>
      <protection/>
    </xf>
    <xf numFmtId="0" fontId="2" fillId="33" borderId="0" xfId="0" applyFont="1" applyFill="1" applyAlignment="1">
      <alignment horizontal="left"/>
    </xf>
    <xf numFmtId="0" fontId="2" fillId="33" borderId="0" xfId="52" applyFont="1" applyFill="1" applyAlignment="1">
      <alignment horizontal="left"/>
      <protection/>
    </xf>
    <xf numFmtId="0" fontId="2" fillId="33" borderId="11" xfId="52" applyFont="1" applyFill="1" applyBorder="1" applyAlignment="1">
      <alignment horizontal="left" vertical="center" wrapText="1"/>
      <protection/>
    </xf>
    <xf numFmtId="0" fontId="2" fillId="33" borderId="12" xfId="52" applyFont="1" applyFill="1" applyBorder="1" applyAlignment="1">
      <alignment horizontal="left" vertical="center" wrapText="1"/>
      <protection/>
    </xf>
    <xf numFmtId="0" fontId="2" fillId="33" borderId="11" xfId="52" applyFont="1" applyFill="1" applyBorder="1" applyAlignment="1">
      <alignment horizontal="center" vertical="center"/>
      <protection/>
    </xf>
    <xf numFmtId="0" fontId="2" fillId="33" borderId="12" xfId="52" applyFont="1" applyFill="1" applyBorder="1" applyAlignment="1">
      <alignment horizontal="center" vertical="center"/>
      <protection/>
    </xf>
    <xf numFmtId="0" fontId="47" fillId="0" borderId="0" xfId="0" applyFont="1" applyAlignment="1">
      <alignment horizontal="left" vertical="center" wrapText="1"/>
    </xf>
    <xf numFmtId="0" fontId="48" fillId="0" borderId="63" xfId="0" applyFont="1" applyBorder="1" applyAlignment="1">
      <alignment horizontal="center"/>
    </xf>
    <xf numFmtId="0" fontId="48" fillId="0" borderId="46" xfId="0" applyFont="1" applyBorder="1" applyAlignment="1">
      <alignment horizontal="center"/>
    </xf>
    <xf numFmtId="0" fontId="48" fillId="0" borderId="56" xfId="0" applyFont="1" applyBorder="1" applyAlignment="1">
      <alignment horizontal="center"/>
    </xf>
    <xf numFmtId="0" fontId="48" fillId="0" borderId="55" xfId="0" applyFont="1" applyBorder="1" applyAlignment="1">
      <alignment horizontal="center"/>
    </xf>
    <xf numFmtId="0" fontId="48" fillId="0" borderId="64" xfId="0" applyFont="1" applyBorder="1" applyAlignment="1">
      <alignment horizontal="center"/>
    </xf>
    <xf numFmtId="0" fontId="48" fillId="0" borderId="47" xfId="0" applyFont="1" applyBorder="1" applyAlignment="1">
      <alignment horizontal="left"/>
    </xf>
    <xf numFmtId="0" fontId="48" fillId="0" borderId="65" xfId="0" applyFont="1" applyBorder="1" applyAlignment="1">
      <alignment horizontal="left"/>
    </xf>
    <xf numFmtId="0" fontId="48" fillId="0" borderId="66" xfId="0" applyFont="1" applyBorder="1" applyAlignment="1">
      <alignment horizontal="left"/>
    </xf>
    <xf numFmtId="0" fontId="47" fillId="0" borderId="44" xfId="0" applyFont="1" applyBorder="1" applyAlignment="1">
      <alignment horizontal="center"/>
    </xf>
    <xf numFmtId="0" fontId="47" fillId="0" borderId="67" xfId="0" applyFont="1" applyBorder="1" applyAlignment="1">
      <alignment horizontal="center"/>
    </xf>
    <xf numFmtId="0" fontId="47" fillId="0" borderId="68" xfId="0" applyFont="1" applyBorder="1" applyAlignment="1">
      <alignment horizontal="center"/>
    </xf>
    <xf numFmtId="0" fontId="47" fillId="0" borderId="65" xfId="0" applyFont="1" applyBorder="1" applyAlignment="1">
      <alignment horizontal="center"/>
    </xf>
    <xf numFmtId="0" fontId="47" fillId="0" borderId="66" xfId="0" applyFont="1" applyBorder="1" applyAlignment="1">
      <alignment horizontal="center"/>
    </xf>
    <xf numFmtId="0" fontId="48" fillId="0" borderId="69" xfId="0" applyFont="1" applyBorder="1" applyAlignment="1">
      <alignment horizontal="left"/>
    </xf>
    <xf numFmtId="0" fontId="48" fillId="0" borderId="58" xfId="0" applyFont="1" applyBorder="1" applyAlignment="1">
      <alignment horizontal="left"/>
    </xf>
    <xf numFmtId="0" fontId="48" fillId="0" borderId="43" xfId="0" applyFont="1" applyBorder="1" applyAlignment="1">
      <alignment horizontal="left"/>
    </xf>
    <xf numFmtId="0" fontId="47" fillId="0" borderId="70" xfId="0" applyFont="1" applyBorder="1" applyAlignment="1">
      <alignment horizontal="center"/>
    </xf>
    <xf numFmtId="0" fontId="47" fillId="0" borderId="58" xfId="0" applyFont="1" applyBorder="1" applyAlignment="1">
      <alignment horizontal="center"/>
    </xf>
    <xf numFmtId="0" fontId="47" fillId="0" borderId="71" xfId="0" applyFont="1" applyBorder="1" applyAlignment="1">
      <alignment horizontal="center"/>
    </xf>
    <xf numFmtId="0" fontId="47" fillId="0" borderId="59" xfId="0" applyFont="1" applyBorder="1" applyAlignment="1">
      <alignment horizontal="center"/>
    </xf>
    <xf numFmtId="0" fontId="48" fillId="0" borderId="57" xfId="0" applyFont="1" applyBorder="1" applyAlignment="1">
      <alignment horizontal="left"/>
    </xf>
    <xf numFmtId="0" fontId="48" fillId="0" borderId="45" xfId="0" applyFont="1" applyBorder="1" applyAlignment="1">
      <alignment horizontal="left"/>
    </xf>
    <xf numFmtId="0" fontId="47" fillId="0" borderId="72" xfId="0" applyFont="1" applyBorder="1" applyAlignment="1">
      <alignment horizontal="center"/>
    </xf>
    <xf numFmtId="0" fontId="47" fillId="0" borderId="57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8" fillId="0" borderId="21" xfId="0" applyFont="1" applyBorder="1" applyAlignment="1">
      <alignment horizontal="left"/>
    </xf>
    <xf numFmtId="0" fontId="48" fillId="0" borderId="23" xfId="0" applyFont="1" applyBorder="1" applyAlignment="1">
      <alignment horizontal="left"/>
    </xf>
    <xf numFmtId="0" fontId="48" fillId="0" borderId="24" xfId="0" applyFont="1" applyBorder="1" applyAlignment="1">
      <alignment horizontal="left"/>
    </xf>
    <xf numFmtId="0" fontId="47" fillId="0" borderId="23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8" fillId="0" borderId="70" xfId="0" applyFont="1" applyBorder="1" applyAlignment="1">
      <alignment horizontal="left"/>
    </xf>
    <xf numFmtId="0" fontId="48" fillId="0" borderId="2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="75" zoomScaleNormal="75" zoomScalePageLayoutView="0" workbookViewId="0" topLeftCell="A1">
      <selection activeCell="E23" sqref="E23"/>
    </sheetView>
  </sheetViews>
  <sheetFormatPr defaultColWidth="9.140625" defaultRowHeight="15"/>
  <cols>
    <col min="1" max="1" width="3.8515625" style="4" customWidth="1"/>
    <col min="2" max="2" width="43.00390625" style="4" customWidth="1"/>
    <col min="3" max="3" width="6.421875" style="4" customWidth="1"/>
    <col min="4" max="4" width="8.7109375" style="4" customWidth="1"/>
    <col min="5" max="5" width="11.421875" style="6" customWidth="1"/>
    <col min="6" max="6" width="13.00390625" style="5" customWidth="1"/>
    <col min="7" max="7" width="4.28125" style="4" customWidth="1"/>
    <col min="8" max="8" width="35.00390625" style="4" customWidth="1"/>
    <col min="9" max="9" width="6.7109375" style="4" customWidth="1"/>
    <col min="10" max="10" width="8.00390625" style="4" customWidth="1"/>
    <col min="11" max="11" width="11.28125" style="6" customWidth="1"/>
    <col min="12" max="12" width="13.421875" style="5" customWidth="1"/>
    <col min="13" max="13" width="18.00390625" style="6" customWidth="1"/>
    <col min="14" max="16384" width="9.140625" style="4" customWidth="1"/>
  </cols>
  <sheetData>
    <row r="1" spans="1:9" ht="15.75">
      <c r="A1" s="1" t="s">
        <v>0</v>
      </c>
      <c r="B1" s="2"/>
      <c r="C1" s="2"/>
      <c r="D1" s="2"/>
      <c r="E1" s="10"/>
      <c r="F1" s="3"/>
      <c r="G1" s="2"/>
      <c r="H1" s="2"/>
      <c r="I1" s="1" t="s">
        <v>1</v>
      </c>
    </row>
    <row r="2" spans="1:9" ht="15.75">
      <c r="A2" s="7" t="s">
        <v>2</v>
      </c>
      <c r="B2" s="7"/>
      <c r="C2" s="7"/>
      <c r="D2" s="7"/>
      <c r="E2" s="38"/>
      <c r="F2" s="3"/>
      <c r="G2" s="7"/>
      <c r="H2" s="7"/>
      <c r="I2" s="2" t="s">
        <v>3</v>
      </c>
    </row>
    <row r="3" spans="1:9" ht="15.75">
      <c r="A3" s="7" t="s">
        <v>89</v>
      </c>
      <c r="B3" s="7"/>
      <c r="C3" s="7"/>
      <c r="D3" s="7"/>
      <c r="E3" s="38"/>
      <c r="F3" s="3"/>
      <c r="G3" s="7"/>
      <c r="H3" s="7"/>
      <c r="I3" s="2" t="s">
        <v>5</v>
      </c>
    </row>
    <row r="6" spans="1:9" ht="15.75">
      <c r="A6" s="2"/>
      <c r="B6" s="2"/>
      <c r="C6" s="2"/>
      <c r="D6" s="2"/>
      <c r="E6" s="10"/>
      <c r="F6" s="3"/>
      <c r="G6" s="2"/>
      <c r="H6" s="2"/>
      <c r="I6" s="2"/>
    </row>
    <row r="7" spans="1:13" ht="15.75">
      <c r="A7" s="333" t="s">
        <v>103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</row>
    <row r="9" spans="1:9" ht="15.75">
      <c r="A9" s="1" t="s">
        <v>109</v>
      </c>
      <c r="B9" s="2"/>
      <c r="C9" s="2"/>
      <c r="D9" s="2"/>
      <c r="E9" s="10"/>
      <c r="F9" s="3"/>
      <c r="G9" s="2"/>
      <c r="H9" s="2"/>
      <c r="I9" s="2"/>
    </row>
    <row r="11" spans="1:9" ht="15.75" customHeight="1">
      <c r="A11" s="1" t="s">
        <v>110</v>
      </c>
      <c r="B11" s="1"/>
      <c r="C11" s="2"/>
      <c r="D11" s="8"/>
      <c r="E11" s="39"/>
      <c r="F11" s="9"/>
      <c r="G11" s="2"/>
      <c r="H11" s="2"/>
      <c r="I11" s="2"/>
    </row>
    <row r="12" spans="1:13" ht="43.5" customHeight="1">
      <c r="A12" s="15" t="s">
        <v>7</v>
      </c>
      <c r="B12" s="15" t="s">
        <v>8</v>
      </c>
      <c r="C12" s="11" t="s">
        <v>9</v>
      </c>
      <c r="D12" s="11" t="s">
        <v>10</v>
      </c>
      <c r="E12" s="12" t="s">
        <v>41</v>
      </c>
      <c r="F12" s="12" t="s">
        <v>42</v>
      </c>
      <c r="G12" s="15" t="s">
        <v>7</v>
      </c>
      <c r="H12" s="15" t="s">
        <v>81</v>
      </c>
      <c r="I12" s="11" t="s">
        <v>9</v>
      </c>
      <c r="J12" s="11" t="s">
        <v>10</v>
      </c>
      <c r="K12" s="12" t="s">
        <v>82</v>
      </c>
      <c r="L12" s="12" t="s">
        <v>43</v>
      </c>
      <c r="M12" s="12" t="s">
        <v>78</v>
      </c>
    </row>
    <row r="13" spans="1:13" ht="15.75" customHeight="1">
      <c r="A13" s="44">
        <v>1</v>
      </c>
      <c r="B13" s="71" t="s">
        <v>101</v>
      </c>
      <c r="C13" s="60"/>
      <c r="D13" s="46"/>
      <c r="E13" s="70"/>
      <c r="F13" s="48"/>
      <c r="G13" s="61"/>
      <c r="H13" s="68"/>
      <c r="I13" s="46"/>
      <c r="J13" s="60"/>
      <c r="K13" s="47"/>
      <c r="L13" s="77"/>
      <c r="M13" s="47"/>
    </row>
    <row r="14" spans="1:13" ht="15.75" customHeight="1">
      <c r="A14" s="45"/>
      <c r="B14" s="62" t="s">
        <v>88</v>
      </c>
      <c r="C14" s="57" t="s">
        <v>13</v>
      </c>
      <c r="D14" s="49">
        <v>305</v>
      </c>
      <c r="E14" s="58">
        <v>460</v>
      </c>
      <c r="F14" s="51">
        <f>E14*D14</f>
        <v>140300</v>
      </c>
      <c r="G14" s="59"/>
      <c r="H14" s="56"/>
      <c r="I14" s="49"/>
      <c r="J14" s="57"/>
      <c r="K14" s="50"/>
      <c r="L14" s="78"/>
      <c r="M14" s="50">
        <f>L14+F14</f>
        <v>140300</v>
      </c>
    </row>
    <row r="15" spans="1:13" ht="15.75">
      <c r="A15" s="64">
        <v>2</v>
      </c>
      <c r="B15" s="52" t="s">
        <v>107</v>
      </c>
      <c r="C15" s="65"/>
      <c r="D15" s="53"/>
      <c r="E15" s="66"/>
      <c r="F15" s="55"/>
      <c r="G15" s="64"/>
      <c r="H15" s="97"/>
      <c r="I15" s="65"/>
      <c r="J15" s="53"/>
      <c r="K15" s="66"/>
      <c r="L15" s="55"/>
      <c r="M15" s="66"/>
    </row>
    <row r="16" spans="1:13" ht="15.75">
      <c r="A16" s="64"/>
      <c r="B16" s="63" t="s">
        <v>108</v>
      </c>
      <c r="C16" s="49" t="s">
        <v>14</v>
      </c>
      <c r="D16" s="57">
        <v>55</v>
      </c>
      <c r="E16" s="50">
        <v>1000</v>
      </c>
      <c r="F16" s="78">
        <f>E16*D16</f>
        <v>55000</v>
      </c>
      <c r="G16" s="45"/>
      <c r="H16" s="56"/>
      <c r="I16" s="49"/>
      <c r="J16" s="57"/>
      <c r="K16" s="50"/>
      <c r="L16" s="78"/>
      <c r="M16" s="50">
        <f>L16+F16</f>
        <v>55000</v>
      </c>
    </row>
    <row r="17" spans="1:13" ht="15.75">
      <c r="A17" s="68">
        <v>3</v>
      </c>
      <c r="B17" s="42" t="s">
        <v>102</v>
      </c>
      <c r="C17" s="60"/>
      <c r="D17" s="46"/>
      <c r="E17" s="70"/>
      <c r="F17" s="48"/>
      <c r="G17" s="61"/>
      <c r="H17" s="71"/>
      <c r="I17" s="60"/>
      <c r="J17" s="46"/>
      <c r="K17" s="70"/>
      <c r="L17" s="48"/>
      <c r="M17" s="69"/>
    </row>
    <row r="18" spans="1:13" ht="15.75">
      <c r="A18" s="76"/>
      <c r="B18" s="75" t="s">
        <v>106</v>
      </c>
      <c r="C18" s="53"/>
      <c r="D18" s="65"/>
      <c r="E18" s="54"/>
      <c r="F18" s="73"/>
      <c r="G18" s="25"/>
      <c r="H18" s="74" t="s">
        <v>79</v>
      </c>
      <c r="I18" s="53"/>
      <c r="J18" s="65"/>
      <c r="K18" s="54"/>
      <c r="L18" s="73"/>
      <c r="M18" s="67"/>
    </row>
    <row r="19" spans="1:13" ht="15.75">
      <c r="A19" s="56"/>
      <c r="B19" s="43" t="s">
        <v>105</v>
      </c>
      <c r="C19" s="57" t="s">
        <v>14</v>
      </c>
      <c r="D19" s="49">
        <v>55</v>
      </c>
      <c r="E19" s="58">
        <v>1150</v>
      </c>
      <c r="F19" s="51">
        <f>E19*D19</f>
        <v>63250</v>
      </c>
      <c r="G19" s="59"/>
      <c r="H19" s="62"/>
      <c r="I19" s="57" t="s">
        <v>14</v>
      </c>
      <c r="J19" s="49">
        <v>55</v>
      </c>
      <c r="K19" s="58">
        <v>1600</v>
      </c>
      <c r="L19" s="51">
        <f>K19*J19</f>
        <v>88000</v>
      </c>
      <c r="M19" s="96">
        <f>L19+F19</f>
        <v>151250</v>
      </c>
    </row>
    <row r="20" spans="1:13" ht="15.75">
      <c r="A20" s="44">
        <v>4</v>
      </c>
      <c r="B20" s="42" t="s">
        <v>85</v>
      </c>
      <c r="C20" s="79"/>
      <c r="D20" s="46"/>
      <c r="E20" s="70"/>
      <c r="F20" s="48"/>
      <c r="G20" s="61"/>
      <c r="H20" s="71" t="s">
        <v>86</v>
      </c>
      <c r="I20" s="46"/>
      <c r="J20" s="46"/>
      <c r="K20" s="47"/>
      <c r="L20" s="48"/>
      <c r="M20" s="69"/>
    </row>
    <row r="21" spans="1:13" ht="15.75">
      <c r="A21" s="64"/>
      <c r="B21" s="75" t="s">
        <v>104</v>
      </c>
      <c r="C21" s="80"/>
      <c r="D21" s="65"/>
      <c r="E21" s="54"/>
      <c r="F21" s="73"/>
      <c r="G21" s="25"/>
      <c r="H21" s="74" t="s">
        <v>87</v>
      </c>
      <c r="I21" s="65" t="s">
        <v>80</v>
      </c>
      <c r="J21" s="65">
        <v>52</v>
      </c>
      <c r="K21" s="66">
        <v>9100</v>
      </c>
      <c r="L21" s="73">
        <f>K21*J21</f>
        <v>473200</v>
      </c>
      <c r="M21" s="67"/>
    </row>
    <row r="22" spans="1:13" ht="15.75">
      <c r="A22" s="64"/>
      <c r="B22" s="72"/>
      <c r="C22" s="80" t="s">
        <v>13</v>
      </c>
      <c r="D22" s="65">
        <v>305</v>
      </c>
      <c r="E22" s="54">
        <v>600</v>
      </c>
      <c r="F22" s="73">
        <f>E22*D22</f>
        <v>183000</v>
      </c>
      <c r="G22" s="25"/>
      <c r="H22" s="74"/>
      <c r="I22" s="65"/>
      <c r="J22" s="65"/>
      <c r="K22" s="66"/>
      <c r="L22" s="73"/>
      <c r="M22" s="67">
        <f>L22+L21+F22</f>
        <v>656200</v>
      </c>
    </row>
    <row r="23" spans="1:13" ht="15.75">
      <c r="A23" s="68">
        <v>5</v>
      </c>
      <c r="B23" s="42" t="s">
        <v>83</v>
      </c>
      <c r="C23" s="60"/>
      <c r="D23" s="46"/>
      <c r="E23" s="70"/>
      <c r="F23" s="48"/>
      <c r="G23" s="61"/>
      <c r="H23" s="71"/>
      <c r="I23" s="60"/>
      <c r="J23" s="46"/>
      <c r="K23" s="70"/>
      <c r="L23" s="48"/>
      <c r="M23" s="69"/>
    </row>
    <row r="24" spans="1:13" ht="15.75">
      <c r="A24" s="76"/>
      <c r="B24" s="72"/>
      <c r="C24" s="53" t="s">
        <v>13</v>
      </c>
      <c r="D24" s="65">
        <v>305</v>
      </c>
      <c r="E24" s="54">
        <v>17</v>
      </c>
      <c r="F24" s="73">
        <f>E24*D24</f>
        <v>5185</v>
      </c>
      <c r="G24" s="25"/>
      <c r="H24" s="74" t="s">
        <v>84</v>
      </c>
      <c r="I24" s="53" t="s">
        <v>80</v>
      </c>
      <c r="J24" s="65">
        <v>0.3</v>
      </c>
      <c r="K24" s="54">
        <v>22500</v>
      </c>
      <c r="L24" s="73">
        <f>K24*J24</f>
        <v>6750</v>
      </c>
      <c r="M24" s="67">
        <f>L24+F24</f>
        <v>11935</v>
      </c>
    </row>
    <row r="25" spans="1:13" ht="15.75">
      <c r="A25" s="68">
        <v>6</v>
      </c>
      <c r="B25" s="42" t="s">
        <v>111</v>
      </c>
      <c r="C25" s="60"/>
      <c r="D25" s="46"/>
      <c r="E25" s="70"/>
      <c r="F25" s="48"/>
      <c r="G25" s="61"/>
      <c r="H25" s="71"/>
      <c r="I25" s="60"/>
      <c r="J25" s="46"/>
      <c r="K25" s="70"/>
      <c r="L25" s="48"/>
      <c r="M25" s="69"/>
    </row>
    <row r="26" spans="1:13" ht="15.75">
      <c r="A26" s="76"/>
      <c r="B26" s="72" t="s">
        <v>112</v>
      </c>
      <c r="C26" s="57" t="s">
        <v>14</v>
      </c>
      <c r="D26" s="49">
        <v>20</v>
      </c>
      <c r="E26" s="58">
        <v>2000</v>
      </c>
      <c r="F26" s="51">
        <f>E26*D26</f>
        <v>40000</v>
      </c>
      <c r="G26" s="59"/>
      <c r="H26" s="62"/>
      <c r="I26" s="57"/>
      <c r="J26" s="49"/>
      <c r="K26" s="58"/>
      <c r="L26" s="51"/>
      <c r="M26" s="96">
        <f>L26+F26</f>
        <v>40000</v>
      </c>
    </row>
    <row r="27" spans="1:13" ht="15.75">
      <c r="A27" s="15"/>
      <c r="B27" s="29"/>
      <c r="C27" s="11"/>
      <c r="D27" s="11"/>
      <c r="E27" s="12"/>
      <c r="F27" s="14"/>
      <c r="G27" s="15"/>
      <c r="H27" s="13" t="s">
        <v>90</v>
      </c>
      <c r="I27" s="11" t="s">
        <v>91</v>
      </c>
      <c r="J27" s="11">
        <v>2</v>
      </c>
      <c r="K27" s="12">
        <v>28000</v>
      </c>
      <c r="L27" s="14">
        <f>K27*J27</f>
        <v>56000</v>
      </c>
      <c r="M27" s="12">
        <f>L27+F27</f>
        <v>56000</v>
      </c>
    </row>
    <row r="28" spans="1:13" ht="15.75">
      <c r="A28" s="15"/>
      <c r="B28" s="29"/>
      <c r="C28" s="11"/>
      <c r="D28" s="11"/>
      <c r="E28" s="12"/>
      <c r="F28" s="14"/>
      <c r="G28" s="15"/>
      <c r="H28" s="13" t="s">
        <v>77</v>
      </c>
      <c r="I28" s="11" t="s">
        <v>91</v>
      </c>
      <c r="J28" s="11">
        <v>1</v>
      </c>
      <c r="K28" s="12">
        <v>16000</v>
      </c>
      <c r="L28" s="14">
        <f>K28*J28</f>
        <v>16000</v>
      </c>
      <c r="M28" s="12">
        <f>L28+F28</f>
        <v>16000</v>
      </c>
    </row>
    <row r="29" spans="1:13" ht="16.5" thickBot="1">
      <c r="A29" s="76"/>
      <c r="B29" s="75" t="s">
        <v>92</v>
      </c>
      <c r="C29" s="53"/>
      <c r="D29" s="65"/>
      <c r="E29" s="54"/>
      <c r="F29" s="81">
        <f>SUM(F15:F28)</f>
        <v>346435</v>
      </c>
      <c r="G29" s="25"/>
      <c r="H29" s="82" t="s">
        <v>92</v>
      </c>
      <c r="I29" s="53"/>
      <c r="J29" s="65"/>
      <c r="K29" s="54"/>
      <c r="L29" s="81">
        <f>SUM(L15:L28)</f>
        <v>639950</v>
      </c>
      <c r="M29" s="67"/>
    </row>
    <row r="30" spans="1:13" ht="16.5" thickBot="1">
      <c r="A30" s="83"/>
      <c r="B30" s="84" t="s">
        <v>93</v>
      </c>
      <c r="C30" s="85"/>
      <c r="D30" s="86"/>
      <c r="E30" s="87"/>
      <c r="F30" s="88"/>
      <c r="G30" s="89"/>
      <c r="H30" s="90"/>
      <c r="I30" s="85"/>
      <c r="J30" s="86"/>
      <c r="K30" s="87"/>
      <c r="L30" s="88"/>
      <c r="M30" s="91">
        <f>L29+F29</f>
        <v>986385</v>
      </c>
    </row>
    <row r="31" spans="1:13" ht="15.75">
      <c r="A31" s="56"/>
      <c r="B31" s="92" t="s">
        <v>94</v>
      </c>
      <c r="C31" s="57"/>
      <c r="D31" s="49"/>
      <c r="E31" s="58"/>
      <c r="F31" s="51"/>
      <c r="G31" s="59"/>
      <c r="H31" s="62"/>
      <c r="I31" s="57"/>
      <c r="J31" s="49"/>
      <c r="K31" s="58"/>
      <c r="L31" s="51"/>
      <c r="M31" s="93">
        <f>M30-M30/1.12</f>
        <v>105684.10714285728</v>
      </c>
    </row>
    <row r="32" spans="1:13" ht="15.75">
      <c r="A32" s="25"/>
      <c r="B32" s="94"/>
      <c r="C32" s="53"/>
      <c r="D32" s="53"/>
      <c r="E32" s="54"/>
      <c r="F32" s="55"/>
      <c r="G32" s="25"/>
      <c r="H32" s="63"/>
      <c r="I32" s="53"/>
      <c r="J32" s="53"/>
      <c r="K32" s="54"/>
      <c r="L32" s="55"/>
      <c r="M32" s="95"/>
    </row>
    <row r="33" spans="1:13" ht="15.75">
      <c r="A33" s="21"/>
      <c r="B33" s="22"/>
      <c r="C33" s="21"/>
      <c r="D33" s="21"/>
      <c r="E33" s="40"/>
      <c r="F33" s="23"/>
      <c r="G33" s="21"/>
      <c r="H33" s="334" t="s">
        <v>95</v>
      </c>
      <c r="I33" s="334"/>
      <c r="J33" s="334"/>
      <c r="K33" s="334"/>
      <c r="L33" s="334"/>
      <c r="M33" s="334"/>
    </row>
    <row r="34" spans="8:13" ht="15.75">
      <c r="H34" s="334" t="s">
        <v>96</v>
      </c>
      <c r="I34" s="334"/>
      <c r="J34" s="334"/>
      <c r="K34" s="334"/>
      <c r="L34" s="334"/>
      <c r="M34" s="334"/>
    </row>
    <row r="35" spans="1:13" ht="15.75">
      <c r="A35" s="2"/>
      <c r="B35" s="2"/>
      <c r="C35" s="7"/>
      <c r="D35" s="7"/>
      <c r="E35" s="38"/>
      <c r="F35" s="3"/>
      <c r="G35" s="7"/>
      <c r="H35" s="335" t="s">
        <v>97</v>
      </c>
      <c r="I35" s="335"/>
      <c r="J35" s="335"/>
      <c r="K35" s="335"/>
      <c r="L35" s="335"/>
      <c r="M35" s="335"/>
    </row>
    <row r="36" spans="8:13" ht="15.75">
      <c r="H36" s="334" t="s">
        <v>98</v>
      </c>
      <c r="I36" s="334"/>
      <c r="J36" s="334"/>
      <c r="K36" s="334"/>
      <c r="L36" s="334"/>
      <c r="M36" s="334"/>
    </row>
    <row r="37" spans="2:13" ht="15.75">
      <c r="B37" s="2"/>
      <c r="H37" s="334" t="s">
        <v>99</v>
      </c>
      <c r="I37" s="334"/>
      <c r="J37" s="334"/>
      <c r="K37" s="334"/>
      <c r="L37" s="334"/>
      <c r="M37" s="334"/>
    </row>
    <row r="38" spans="8:13" ht="15.75">
      <c r="H38" s="334"/>
      <c r="I38" s="334"/>
      <c r="J38" s="334"/>
      <c r="K38" s="334"/>
      <c r="L38" s="334"/>
      <c r="M38" s="334"/>
    </row>
    <row r="39" spans="8:13" ht="15.75">
      <c r="H39" s="334"/>
      <c r="I39" s="334"/>
      <c r="J39" s="334"/>
      <c r="K39" s="334"/>
      <c r="L39" s="334"/>
      <c r="M39" s="334"/>
    </row>
    <row r="40" spans="8:13" ht="15.75">
      <c r="H40" s="334" t="s">
        <v>100</v>
      </c>
      <c r="I40" s="334"/>
      <c r="J40" s="334"/>
      <c r="K40" s="334"/>
      <c r="L40" s="334"/>
      <c r="M40" s="334"/>
    </row>
  </sheetData>
  <sheetProtection/>
  <mergeCells count="9">
    <mergeCell ref="A7:M7"/>
    <mergeCell ref="H33:M33"/>
    <mergeCell ref="H34:M34"/>
    <mergeCell ref="H35:M35"/>
    <mergeCell ref="H40:M40"/>
    <mergeCell ref="H36:M36"/>
    <mergeCell ref="H37:M37"/>
    <mergeCell ref="H38:M38"/>
    <mergeCell ref="H39:M39"/>
  </mergeCells>
  <printOptions/>
  <pageMargins left="0.5118110236220472" right="0.31496062992125984" top="0.7480314960629921" bottom="0.7480314960629921" header="0.31496062992125984" footer="0.31496062992125984"/>
  <pageSetup fitToHeight="0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1">
      <selection activeCell="I33" sqref="I33"/>
    </sheetView>
  </sheetViews>
  <sheetFormatPr defaultColWidth="9.140625" defaultRowHeight="15"/>
  <cols>
    <col min="1" max="1" width="4.57421875" style="129" customWidth="1"/>
    <col min="2" max="2" width="36.140625" style="129" customWidth="1"/>
    <col min="3" max="3" width="7.57421875" style="129" customWidth="1"/>
    <col min="4" max="4" width="7.8515625" style="200" customWidth="1"/>
    <col min="5" max="5" width="8.8515625" style="200" customWidth="1"/>
    <col min="6" max="6" width="13.00390625" style="200" customWidth="1"/>
    <col min="7" max="7" width="4.7109375" style="129" customWidth="1"/>
    <col min="8" max="8" width="31.8515625" style="129" customWidth="1"/>
    <col min="9" max="9" width="7.7109375" style="129" customWidth="1"/>
    <col min="10" max="10" width="8.28125" style="200" customWidth="1"/>
    <col min="11" max="11" width="9.7109375" style="200" customWidth="1"/>
    <col min="12" max="12" width="11.28125" style="200" customWidth="1"/>
    <col min="13" max="13" width="13.140625" style="200" customWidth="1"/>
    <col min="14" max="14" width="11.421875" style="129" bestFit="1" customWidth="1"/>
  </cols>
  <sheetData>
    <row r="1" spans="1:10" ht="15">
      <c r="A1" s="129" t="s">
        <v>182</v>
      </c>
      <c r="J1" s="200" t="s">
        <v>1</v>
      </c>
    </row>
    <row r="2" spans="1:10" ht="15">
      <c r="A2" s="129" t="s">
        <v>283</v>
      </c>
      <c r="J2" s="200" t="s">
        <v>285</v>
      </c>
    </row>
    <row r="3" spans="1:10" ht="15">
      <c r="A3" s="129" t="s">
        <v>284</v>
      </c>
      <c r="J3" s="200" t="s">
        <v>185</v>
      </c>
    </row>
    <row r="4" spans="1:10" ht="15">
      <c r="A4" s="129" t="s">
        <v>258</v>
      </c>
      <c r="J4" s="200" t="s">
        <v>259</v>
      </c>
    </row>
    <row r="5" ht="15">
      <c r="G5" s="154" t="s">
        <v>135</v>
      </c>
    </row>
    <row r="6" ht="9" customHeight="1"/>
    <row r="7" spans="1:13" ht="18.75" customHeight="1">
      <c r="A7" s="340" t="s">
        <v>275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</row>
    <row r="8" ht="16.5" customHeight="1">
      <c r="A8" s="129" t="s">
        <v>276</v>
      </c>
    </row>
    <row r="9" ht="9" customHeight="1" thickBot="1"/>
    <row r="10" spans="1:13" ht="15.75" thickBot="1">
      <c r="A10" s="341" t="s">
        <v>180</v>
      </c>
      <c r="B10" s="342"/>
      <c r="C10" s="342"/>
      <c r="D10" s="342"/>
      <c r="E10" s="342"/>
      <c r="F10" s="343"/>
      <c r="G10" s="137"/>
      <c r="H10" s="344" t="s">
        <v>181</v>
      </c>
      <c r="I10" s="342"/>
      <c r="J10" s="342"/>
      <c r="K10" s="342"/>
      <c r="L10" s="342"/>
      <c r="M10" s="345"/>
    </row>
    <row r="11" spans="1:17" ht="31.5" customHeight="1" thickBot="1">
      <c r="A11" s="143" t="s">
        <v>187</v>
      </c>
      <c r="B11" s="138" t="s">
        <v>179</v>
      </c>
      <c r="C11" s="140" t="s">
        <v>195</v>
      </c>
      <c r="D11" s="201" t="s">
        <v>10</v>
      </c>
      <c r="E11" s="207" t="s">
        <v>196</v>
      </c>
      <c r="F11" s="207" t="s">
        <v>43</v>
      </c>
      <c r="G11" s="138" t="s">
        <v>7</v>
      </c>
      <c r="H11" s="138" t="s">
        <v>11</v>
      </c>
      <c r="I11" s="142" t="s">
        <v>197</v>
      </c>
      <c r="J11" s="209" t="s">
        <v>10</v>
      </c>
      <c r="K11" s="210" t="s">
        <v>196</v>
      </c>
      <c r="L11" s="207" t="s">
        <v>43</v>
      </c>
      <c r="M11" s="211" t="s">
        <v>78</v>
      </c>
      <c r="N11" s="130"/>
      <c r="O11" s="131"/>
      <c r="P11" s="131"/>
      <c r="Q11" s="131"/>
    </row>
    <row r="12" spans="1:14" s="190" customFormat="1" ht="15">
      <c r="A12" s="183">
        <v>1</v>
      </c>
      <c r="B12" s="184" t="s">
        <v>260</v>
      </c>
      <c r="C12" s="185" t="s">
        <v>177</v>
      </c>
      <c r="D12" s="202">
        <v>43.8</v>
      </c>
      <c r="E12" s="202">
        <v>68</v>
      </c>
      <c r="F12" s="214">
        <f>D12*E12</f>
        <v>2978.3999999999996</v>
      </c>
      <c r="G12" s="225"/>
      <c r="H12" s="221"/>
      <c r="I12" s="185"/>
      <c r="J12" s="202"/>
      <c r="K12" s="202"/>
      <c r="L12" s="212"/>
      <c r="M12" s="213">
        <f aca="true" t="shared" si="0" ref="M12:M18">F12+L12</f>
        <v>2978.3999999999996</v>
      </c>
      <c r="N12" s="189"/>
    </row>
    <row r="13" spans="1:14" s="190" customFormat="1" ht="15">
      <c r="A13" s="191">
        <v>2</v>
      </c>
      <c r="B13" s="192" t="s">
        <v>261</v>
      </c>
      <c r="C13" s="183" t="s">
        <v>193</v>
      </c>
      <c r="D13" s="203">
        <v>68.44</v>
      </c>
      <c r="E13" s="203">
        <v>171</v>
      </c>
      <c r="F13" s="216">
        <f>D13*E13</f>
        <v>11703.24</v>
      </c>
      <c r="G13" s="226"/>
      <c r="H13" s="222"/>
      <c r="I13" s="183"/>
      <c r="J13" s="203"/>
      <c r="K13" s="203"/>
      <c r="L13" s="214"/>
      <c r="M13" s="215">
        <f t="shared" si="0"/>
        <v>11703.24</v>
      </c>
      <c r="N13" s="189"/>
    </row>
    <row r="14" spans="1:14" s="190" customFormat="1" ht="15">
      <c r="A14" s="183">
        <v>3</v>
      </c>
      <c r="B14" s="192" t="s">
        <v>262</v>
      </c>
      <c r="C14" s="191" t="s">
        <v>191</v>
      </c>
      <c r="D14" s="204">
        <v>68.44</v>
      </c>
      <c r="E14" s="204">
        <v>116</v>
      </c>
      <c r="F14" s="216">
        <f>D14*E14</f>
        <v>7939.04</v>
      </c>
      <c r="G14" s="227">
        <v>1</v>
      </c>
      <c r="H14" s="218" t="s">
        <v>264</v>
      </c>
      <c r="I14" s="191" t="s">
        <v>194</v>
      </c>
      <c r="J14" s="204">
        <f>D14*0.2</f>
        <v>13.688</v>
      </c>
      <c r="K14" s="204">
        <v>171</v>
      </c>
      <c r="L14" s="216">
        <f>J14*K14</f>
        <v>2340.648</v>
      </c>
      <c r="M14" s="215">
        <f t="shared" si="0"/>
        <v>10279.688</v>
      </c>
      <c r="N14" s="189"/>
    </row>
    <row r="15" spans="1:14" s="239" customFormat="1" ht="15">
      <c r="A15" s="231"/>
      <c r="B15" s="232"/>
      <c r="C15" s="233"/>
      <c r="D15" s="234"/>
      <c r="E15" s="234"/>
      <c r="F15" s="235"/>
      <c r="G15" s="236">
        <v>2</v>
      </c>
      <c r="H15" s="237" t="s">
        <v>265</v>
      </c>
      <c r="I15" s="233" t="s">
        <v>274</v>
      </c>
      <c r="J15" s="234">
        <v>2</v>
      </c>
      <c r="K15" s="241">
        <v>580</v>
      </c>
      <c r="L15" s="216">
        <f>J15*K15</f>
        <v>1160</v>
      </c>
      <c r="M15" s="215">
        <f t="shared" si="0"/>
        <v>1160</v>
      </c>
      <c r="N15" s="238"/>
    </row>
    <row r="16" spans="1:14" s="190" customFormat="1" ht="15">
      <c r="A16" s="191">
        <v>4</v>
      </c>
      <c r="B16" s="132" t="s">
        <v>237</v>
      </c>
      <c r="C16" s="191" t="s">
        <v>191</v>
      </c>
      <c r="D16" s="204">
        <v>68.44</v>
      </c>
      <c r="E16" s="204">
        <v>459</v>
      </c>
      <c r="F16" s="216">
        <f>D16*E16</f>
        <v>31413.96</v>
      </c>
      <c r="G16" s="227">
        <v>3</v>
      </c>
      <c r="H16" s="223" t="s">
        <v>266</v>
      </c>
      <c r="I16" s="191" t="s">
        <v>194</v>
      </c>
      <c r="J16" s="204">
        <f>D16*5.4</f>
        <v>369.576</v>
      </c>
      <c r="K16" s="204">
        <v>64</v>
      </c>
      <c r="L16" s="216">
        <f>J16*K16</f>
        <v>23652.864</v>
      </c>
      <c r="M16" s="215">
        <f t="shared" si="0"/>
        <v>55066.824</v>
      </c>
      <c r="N16" s="189"/>
    </row>
    <row r="17" spans="1:14" s="190" customFormat="1" ht="15">
      <c r="A17" s="219"/>
      <c r="B17" s="132"/>
      <c r="C17" s="191"/>
      <c r="D17" s="204"/>
      <c r="E17" s="204"/>
      <c r="F17" s="216"/>
      <c r="G17" s="227">
        <v>4</v>
      </c>
      <c r="H17" s="223" t="s">
        <v>286</v>
      </c>
      <c r="I17" s="191" t="s">
        <v>274</v>
      </c>
      <c r="J17" s="204">
        <v>3</v>
      </c>
      <c r="K17" s="241">
        <v>1120</v>
      </c>
      <c r="L17" s="216">
        <f>J17*K17</f>
        <v>3360</v>
      </c>
      <c r="M17" s="215">
        <f t="shared" si="0"/>
        <v>3360</v>
      </c>
      <c r="N17" s="189"/>
    </row>
    <row r="18" spans="1:14" s="190" customFormat="1" ht="15">
      <c r="A18" s="198">
        <v>5</v>
      </c>
      <c r="B18" s="192" t="s">
        <v>263</v>
      </c>
      <c r="C18" s="191" t="s">
        <v>193</v>
      </c>
      <c r="D18" s="204">
        <v>68.44</v>
      </c>
      <c r="E18" s="204">
        <v>584</v>
      </c>
      <c r="F18" s="216">
        <f>D18*E18</f>
        <v>39968.96</v>
      </c>
      <c r="G18" s="227">
        <v>5</v>
      </c>
      <c r="H18" s="218" t="s">
        <v>267</v>
      </c>
      <c r="I18" s="191" t="s">
        <v>194</v>
      </c>
      <c r="J18" s="204">
        <f>D18*1.1</f>
        <v>75.284</v>
      </c>
      <c r="K18" s="204">
        <v>2780</v>
      </c>
      <c r="L18" s="216">
        <f aca="true" t="shared" si="1" ref="L18:L29">J18*K18</f>
        <v>209289.52000000002</v>
      </c>
      <c r="M18" s="215">
        <f t="shared" si="0"/>
        <v>249258.48</v>
      </c>
      <c r="N18" s="189"/>
    </row>
    <row r="19" spans="1:14" s="190" customFormat="1" ht="18.75" customHeight="1">
      <c r="A19" s="198"/>
      <c r="B19" s="192"/>
      <c r="C19" s="191"/>
      <c r="D19" s="204"/>
      <c r="E19" s="204"/>
      <c r="F19" s="216"/>
      <c r="G19" s="228">
        <v>6</v>
      </c>
      <c r="H19" s="240" t="s">
        <v>268</v>
      </c>
      <c r="I19" s="191" t="s">
        <v>194</v>
      </c>
      <c r="J19" s="204">
        <f>D18*0.3</f>
        <v>20.532</v>
      </c>
      <c r="K19" s="204">
        <v>286</v>
      </c>
      <c r="L19" s="216">
        <f t="shared" si="1"/>
        <v>5872.152</v>
      </c>
      <c r="M19" s="215">
        <f aca="true" t="shared" si="2" ref="M19:M25">F19+L19</f>
        <v>5872.152</v>
      </c>
      <c r="N19" s="189"/>
    </row>
    <row r="20" spans="1:14" s="190" customFormat="1" ht="15">
      <c r="A20" s="198"/>
      <c r="B20" s="192"/>
      <c r="C20" s="191"/>
      <c r="D20" s="204"/>
      <c r="E20" s="204"/>
      <c r="F20" s="216"/>
      <c r="G20" s="227">
        <v>7</v>
      </c>
      <c r="H20" s="218" t="s">
        <v>269</v>
      </c>
      <c r="I20" s="191" t="s">
        <v>274</v>
      </c>
      <c r="J20" s="204">
        <v>15</v>
      </c>
      <c r="K20" s="134">
        <v>220</v>
      </c>
      <c r="L20" s="216">
        <f t="shared" si="1"/>
        <v>3300</v>
      </c>
      <c r="M20" s="215">
        <f t="shared" si="2"/>
        <v>3300</v>
      </c>
      <c r="N20" s="189"/>
    </row>
    <row r="21" spans="1:14" s="190" customFormat="1" ht="15">
      <c r="A21" s="198"/>
      <c r="B21" s="192"/>
      <c r="C21" s="191"/>
      <c r="D21" s="204"/>
      <c r="E21" s="204"/>
      <c r="F21" s="216"/>
      <c r="G21" s="227">
        <v>8</v>
      </c>
      <c r="H21" s="218" t="s">
        <v>270</v>
      </c>
      <c r="I21" s="191" t="s">
        <v>274</v>
      </c>
      <c r="J21" s="204">
        <v>8</v>
      </c>
      <c r="K21" s="134">
        <v>40</v>
      </c>
      <c r="L21" s="216">
        <f t="shared" si="1"/>
        <v>320</v>
      </c>
      <c r="M21" s="215">
        <f t="shared" si="2"/>
        <v>320</v>
      </c>
      <c r="N21" s="189"/>
    </row>
    <row r="22" spans="1:14" s="190" customFormat="1" ht="15">
      <c r="A22" s="198"/>
      <c r="B22" s="192"/>
      <c r="C22" s="191"/>
      <c r="D22" s="204"/>
      <c r="E22" s="204"/>
      <c r="F22" s="216"/>
      <c r="G22" s="227">
        <v>9</v>
      </c>
      <c r="H22" s="218" t="s">
        <v>271</v>
      </c>
      <c r="I22" s="191" t="s">
        <v>274</v>
      </c>
      <c r="J22" s="204">
        <v>4</v>
      </c>
      <c r="K22" s="134">
        <v>40</v>
      </c>
      <c r="L22" s="216">
        <f t="shared" si="1"/>
        <v>160</v>
      </c>
      <c r="M22" s="215">
        <f t="shared" si="2"/>
        <v>160</v>
      </c>
      <c r="N22" s="189"/>
    </row>
    <row r="23" spans="1:14" s="190" customFormat="1" ht="15">
      <c r="A23" s="198"/>
      <c r="B23" s="192"/>
      <c r="C23" s="191"/>
      <c r="D23" s="204"/>
      <c r="E23" s="204"/>
      <c r="F23" s="216"/>
      <c r="G23" s="227">
        <v>10</v>
      </c>
      <c r="H23" s="218" t="s">
        <v>272</v>
      </c>
      <c r="I23" s="191" t="s">
        <v>274</v>
      </c>
      <c r="J23" s="204">
        <v>6</v>
      </c>
      <c r="K23" s="134">
        <v>40</v>
      </c>
      <c r="L23" s="216">
        <f t="shared" si="1"/>
        <v>240</v>
      </c>
      <c r="M23" s="215">
        <f t="shared" si="2"/>
        <v>240</v>
      </c>
      <c r="N23" s="189"/>
    </row>
    <row r="24" spans="1:14" s="190" customFormat="1" ht="15">
      <c r="A24" s="198"/>
      <c r="B24" s="192"/>
      <c r="C24" s="191"/>
      <c r="D24" s="204"/>
      <c r="E24" s="204"/>
      <c r="F24" s="216"/>
      <c r="G24" s="227">
        <v>11</v>
      </c>
      <c r="H24" s="218" t="s">
        <v>218</v>
      </c>
      <c r="I24" s="191" t="s">
        <v>274</v>
      </c>
      <c r="J24" s="204">
        <v>8</v>
      </c>
      <c r="K24" s="134">
        <v>40</v>
      </c>
      <c r="L24" s="216">
        <f t="shared" si="1"/>
        <v>320</v>
      </c>
      <c r="M24" s="215">
        <f t="shared" si="2"/>
        <v>320</v>
      </c>
      <c r="N24" s="189"/>
    </row>
    <row r="25" spans="1:14" s="190" customFormat="1" ht="15">
      <c r="A25" s="198"/>
      <c r="B25" s="192"/>
      <c r="C25" s="191"/>
      <c r="D25" s="204"/>
      <c r="E25" s="204"/>
      <c r="F25" s="216"/>
      <c r="G25" s="227">
        <v>12</v>
      </c>
      <c r="H25" s="218" t="s">
        <v>273</v>
      </c>
      <c r="I25" s="191" t="s">
        <v>274</v>
      </c>
      <c r="J25" s="204">
        <v>100</v>
      </c>
      <c r="K25" s="134">
        <v>3</v>
      </c>
      <c r="L25" s="216">
        <f t="shared" si="1"/>
        <v>300</v>
      </c>
      <c r="M25" s="215">
        <f t="shared" si="2"/>
        <v>300</v>
      </c>
      <c r="N25" s="189"/>
    </row>
    <row r="26" spans="1:13" s="190" customFormat="1" ht="15">
      <c r="A26" s="198">
        <v>6</v>
      </c>
      <c r="B26" s="192" t="s">
        <v>209</v>
      </c>
      <c r="C26" s="191" t="s">
        <v>193</v>
      </c>
      <c r="D26" s="204">
        <v>77.79</v>
      </c>
      <c r="E26" s="204">
        <v>118</v>
      </c>
      <c r="F26" s="216">
        <f>D26*E26</f>
        <v>9179.220000000001</v>
      </c>
      <c r="G26" s="227">
        <v>13</v>
      </c>
      <c r="H26" s="224" t="s">
        <v>210</v>
      </c>
      <c r="I26" s="191" t="s">
        <v>194</v>
      </c>
      <c r="J26" s="204">
        <f>D26*0.2</f>
        <v>15.558000000000002</v>
      </c>
      <c r="K26" s="204">
        <v>171</v>
      </c>
      <c r="L26" s="216">
        <f t="shared" si="1"/>
        <v>2660.418</v>
      </c>
      <c r="M26" s="215">
        <f>F26+L26</f>
        <v>11839.638</v>
      </c>
    </row>
    <row r="27" spans="1:13" s="190" customFormat="1" ht="15">
      <c r="A27" s="198">
        <v>7</v>
      </c>
      <c r="B27" s="192" t="s">
        <v>190</v>
      </c>
      <c r="C27" s="191" t="s">
        <v>193</v>
      </c>
      <c r="D27" s="204">
        <v>77.79</v>
      </c>
      <c r="E27" s="204">
        <v>373</v>
      </c>
      <c r="F27" s="216">
        <f>D27*E27</f>
        <v>29015.670000000002</v>
      </c>
      <c r="G27" s="227">
        <v>14</v>
      </c>
      <c r="H27" s="224" t="s">
        <v>200</v>
      </c>
      <c r="I27" s="191" t="s">
        <v>194</v>
      </c>
      <c r="J27" s="204">
        <f>D27*0.4</f>
        <v>31.116000000000003</v>
      </c>
      <c r="K27" s="204">
        <v>276</v>
      </c>
      <c r="L27" s="216">
        <f t="shared" si="1"/>
        <v>8588.016000000001</v>
      </c>
      <c r="M27" s="215">
        <f>F27+L27</f>
        <v>37603.686</v>
      </c>
    </row>
    <row r="28" spans="1:13" s="190" customFormat="1" ht="15">
      <c r="A28" s="198">
        <v>8</v>
      </c>
      <c r="B28" s="192" t="s">
        <v>240</v>
      </c>
      <c r="C28" s="191" t="s">
        <v>193</v>
      </c>
      <c r="D28" s="204">
        <v>68.44</v>
      </c>
      <c r="E28" s="204">
        <v>138</v>
      </c>
      <c r="F28" s="216">
        <f>D28*E28</f>
        <v>9444.72</v>
      </c>
      <c r="G28" s="227">
        <v>15</v>
      </c>
      <c r="H28" s="224" t="s">
        <v>210</v>
      </c>
      <c r="I28" s="191" t="s">
        <v>194</v>
      </c>
      <c r="J28" s="204">
        <f>D28*0.2</f>
        <v>13.688</v>
      </c>
      <c r="K28" s="204">
        <v>171</v>
      </c>
      <c r="L28" s="216">
        <f t="shared" si="1"/>
        <v>2340.648</v>
      </c>
      <c r="M28" s="215">
        <f>F28+L28</f>
        <v>11785.367999999999</v>
      </c>
    </row>
    <row r="29" spans="1:13" s="190" customFormat="1" ht="15.75" thickBot="1">
      <c r="A29" s="198">
        <v>9</v>
      </c>
      <c r="B29" s="192" t="s">
        <v>202</v>
      </c>
      <c r="C29" s="191" t="s">
        <v>193</v>
      </c>
      <c r="D29" s="204">
        <v>68.44</v>
      </c>
      <c r="E29" s="204">
        <v>446</v>
      </c>
      <c r="F29" s="216">
        <f>D29*E29</f>
        <v>30524.239999999998</v>
      </c>
      <c r="G29" s="227">
        <v>16</v>
      </c>
      <c r="H29" s="224" t="s">
        <v>200</v>
      </c>
      <c r="I29" s="191" t="s">
        <v>194</v>
      </c>
      <c r="J29" s="204">
        <f>D29*0.4</f>
        <v>27.376</v>
      </c>
      <c r="K29" s="204">
        <v>276</v>
      </c>
      <c r="L29" s="216">
        <f t="shared" si="1"/>
        <v>7555.776000000001</v>
      </c>
      <c r="M29" s="229">
        <f>F29+L29</f>
        <v>38080.015999999996</v>
      </c>
    </row>
    <row r="30" spans="1:14" ht="15.75" thickBot="1">
      <c r="A30" s="349"/>
      <c r="B30" s="368" t="s">
        <v>44</v>
      </c>
      <c r="C30" s="369"/>
      <c r="D30" s="369"/>
      <c r="E30" s="370"/>
      <c r="F30" s="220">
        <f>SUM(F12:F29)</f>
        <v>172167.45</v>
      </c>
      <c r="G30" s="230"/>
      <c r="H30" s="371"/>
      <c r="I30" s="371"/>
      <c r="J30" s="371"/>
      <c r="K30" s="372"/>
      <c r="L30" s="208">
        <f>SUM(L14:L29)</f>
        <v>271460.042</v>
      </c>
      <c r="M30" s="208">
        <f>SUM(M12:M29)</f>
        <v>443627.49199999997</v>
      </c>
      <c r="N30" s="169"/>
    </row>
    <row r="31" spans="1:14" ht="15.75" thickBot="1">
      <c r="A31" s="350"/>
      <c r="B31" s="373" t="s">
        <v>208</v>
      </c>
      <c r="C31" s="355"/>
      <c r="D31" s="355"/>
      <c r="E31" s="355"/>
      <c r="F31" s="355"/>
      <c r="G31" s="355"/>
      <c r="H31" s="355"/>
      <c r="I31" s="355"/>
      <c r="J31" s="355"/>
      <c r="K31" s="355"/>
      <c r="L31" s="356"/>
      <c r="M31" s="208">
        <f>M30</f>
        <v>443627.49199999997</v>
      </c>
      <c r="N31"/>
    </row>
    <row r="32" spans="1:14" ht="15">
      <c r="A32" s="147"/>
      <c r="B32" s="147"/>
      <c r="C32" s="147"/>
      <c r="D32" s="205"/>
      <c r="E32" s="205"/>
      <c r="F32" s="205"/>
      <c r="G32" s="147"/>
      <c r="H32" s="147"/>
      <c r="I32" s="149"/>
      <c r="J32" s="205"/>
      <c r="K32" s="205"/>
      <c r="L32" s="217"/>
      <c r="M32" s="217"/>
      <c r="N32"/>
    </row>
    <row r="33" spans="2:8" ht="15">
      <c r="B33" s="129" t="s">
        <v>278</v>
      </c>
      <c r="H33" s="129" t="s">
        <v>279</v>
      </c>
    </row>
    <row r="34" spans="1:14" ht="15">
      <c r="A34" s="147"/>
      <c r="B34" s="147"/>
      <c r="C34" s="147"/>
      <c r="D34" s="205"/>
      <c r="E34" s="205"/>
      <c r="F34" s="205"/>
      <c r="G34" s="147"/>
      <c r="H34" s="170"/>
      <c r="I34" s="149"/>
      <c r="J34" s="147"/>
      <c r="K34" s="205"/>
      <c r="L34" s="217"/>
      <c r="M34" s="217"/>
      <c r="N34"/>
    </row>
    <row r="35" spans="1:14" ht="15">
      <c r="A35" s="147"/>
      <c r="B35" s="129" t="s">
        <v>277</v>
      </c>
      <c r="C35" s="147"/>
      <c r="D35" s="205"/>
      <c r="E35" s="205"/>
      <c r="F35" s="205"/>
      <c r="G35" s="147"/>
      <c r="H35" s="171" t="s">
        <v>229</v>
      </c>
      <c r="I35" s="149"/>
      <c r="J35" s="205"/>
      <c r="K35" s="205"/>
      <c r="L35" s="217"/>
      <c r="M35" s="217"/>
      <c r="N35"/>
    </row>
    <row r="36" spans="1:14" ht="15">
      <c r="A36" s="147"/>
      <c r="B36" s="147"/>
      <c r="C36" s="147"/>
      <c r="D36" s="205"/>
      <c r="E36" s="205"/>
      <c r="F36" s="205"/>
      <c r="G36" s="147"/>
      <c r="H36" s="170"/>
      <c r="I36" s="149"/>
      <c r="J36" s="147"/>
      <c r="K36" s="205"/>
      <c r="L36" s="217"/>
      <c r="M36" s="217"/>
      <c r="N36"/>
    </row>
    <row r="37" spans="2:8" ht="15">
      <c r="B37" s="147" t="s">
        <v>224</v>
      </c>
      <c r="H37" s="170" t="s">
        <v>225</v>
      </c>
    </row>
    <row r="38" spans="1:14" ht="15">
      <c r="A38" s="147"/>
      <c r="B38" s="147"/>
      <c r="C38" s="147"/>
      <c r="D38" s="205"/>
      <c r="E38" s="205"/>
      <c r="F38" s="205"/>
      <c r="G38" s="147"/>
      <c r="H38" s="170"/>
      <c r="I38" s="149"/>
      <c r="J38" s="205"/>
      <c r="K38" s="205"/>
      <c r="L38" s="217"/>
      <c r="M38" s="217"/>
      <c r="N38"/>
    </row>
    <row r="39" spans="1:14" ht="15">
      <c r="A39" s="147"/>
      <c r="B39" s="147" t="s">
        <v>226</v>
      </c>
      <c r="C39" s="147"/>
      <c r="D39" s="205"/>
      <c r="E39" s="205"/>
      <c r="F39" s="205"/>
      <c r="G39" s="147"/>
      <c r="H39" s="170" t="s">
        <v>227</v>
      </c>
      <c r="I39" s="149"/>
      <c r="J39" s="205"/>
      <c r="K39" s="205"/>
      <c r="L39" s="217"/>
      <c r="M39" s="217"/>
      <c r="N39"/>
    </row>
    <row r="40" spans="1:14" ht="15">
      <c r="A40" s="147"/>
      <c r="B40" s="147"/>
      <c r="C40" s="147"/>
      <c r="D40" s="205"/>
      <c r="E40" s="205"/>
      <c r="F40" s="205"/>
      <c r="G40" s="147"/>
      <c r="H40" s="170"/>
      <c r="I40" s="149"/>
      <c r="J40" s="205"/>
      <c r="K40" s="205"/>
      <c r="L40" s="217"/>
      <c r="M40" s="217"/>
      <c r="N40"/>
    </row>
    <row r="41" spans="1:14" ht="15">
      <c r="A41" s="147"/>
      <c r="B41" s="147" t="s">
        <v>280</v>
      </c>
      <c r="C41" s="147"/>
      <c r="D41" s="205"/>
      <c r="E41" s="205"/>
      <c r="F41" s="205"/>
      <c r="G41" s="147"/>
      <c r="H41" s="170" t="s">
        <v>231</v>
      </c>
      <c r="I41" s="149"/>
      <c r="J41" s="205"/>
      <c r="K41" s="205"/>
      <c r="L41" s="217"/>
      <c r="M41" s="217"/>
      <c r="N41"/>
    </row>
    <row r="42" spans="8:14" ht="15">
      <c r="H42" s="171"/>
      <c r="N42"/>
    </row>
    <row r="43" spans="2:14" ht="15">
      <c r="B43" s="129" t="s">
        <v>281</v>
      </c>
      <c r="H43" s="171" t="s">
        <v>282</v>
      </c>
      <c r="N43"/>
    </row>
    <row r="44" ht="15">
      <c r="H44" s="171"/>
    </row>
    <row r="48" spans="1:14" ht="15">
      <c r="A48"/>
      <c r="B48" s="147"/>
      <c r="C48"/>
      <c r="D48" s="206"/>
      <c r="E48" s="206"/>
      <c r="F48" s="206"/>
      <c r="G48"/>
      <c r="H48"/>
      <c r="I48"/>
      <c r="J48" s="206"/>
      <c r="K48" s="206"/>
      <c r="L48" s="206"/>
      <c r="M48" s="206"/>
      <c r="N48"/>
    </row>
    <row r="49" ht="15">
      <c r="B49" s="147"/>
    </row>
    <row r="50" ht="15">
      <c r="B50" s="147"/>
    </row>
    <row r="51" ht="15">
      <c r="B51" s="147"/>
    </row>
    <row r="52" ht="15">
      <c r="B52" s="147"/>
    </row>
    <row r="53" ht="15">
      <c r="B53" s="147"/>
    </row>
    <row r="54" ht="15">
      <c r="B54" s="147"/>
    </row>
    <row r="55" ht="15">
      <c r="B55" s="147"/>
    </row>
    <row r="56" ht="15">
      <c r="B56" s="147"/>
    </row>
  </sheetData>
  <sheetProtection/>
  <mergeCells count="7">
    <mergeCell ref="A7:M7"/>
    <mergeCell ref="A10:F10"/>
    <mergeCell ref="H10:M10"/>
    <mergeCell ref="A30:A31"/>
    <mergeCell ref="B30:E30"/>
    <mergeCell ref="H30:K30"/>
    <mergeCell ref="B31:L31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6"/>
  <sheetViews>
    <sheetView tabSelected="1" view="pageBreakPreview" zoomScaleNormal="80" zoomScaleSheetLayoutView="100" zoomScalePageLayoutView="0" workbookViewId="0" topLeftCell="A1">
      <selection activeCell="B20" sqref="B20"/>
    </sheetView>
  </sheetViews>
  <sheetFormatPr defaultColWidth="9.140625" defaultRowHeight="15"/>
  <cols>
    <col min="1" max="1" width="5.28125" style="129" customWidth="1"/>
    <col min="2" max="2" width="34.8515625" style="242" customWidth="1"/>
    <col min="3" max="3" width="5.140625" style="129" customWidth="1"/>
    <col min="4" max="4" width="7.8515625" style="200" customWidth="1"/>
    <col min="5" max="5" width="9.140625" style="200" customWidth="1"/>
    <col min="6" max="6" width="12.57421875" style="200" customWidth="1"/>
    <col min="7" max="7" width="5.57421875" style="129" customWidth="1"/>
    <col min="8" max="8" width="30.28125" style="242" customWidth="1"/>
    <col min="9" max="9" width="5.8515625" style="129" customWidth="1"/>
    <col min="10" max="10" width="9.140625" style="200" customWidth="1"/>
    <col min="11" max="11" width="11.8515625" style="200" customWidth="1"/>
    <col min="12" max="12" width="14.140625" style="200" customWidth="1"/>
    <col min="13" max="13" width="13.421875" style="322" customWidth="1"/>
    <col min="14" max="14" width="11.421875" style="129" bestFit="1" customWidth="1"/>
  </cols>
  <sheetData>
    <row r="1" spans="1:12" ht="15">
      <c r="A1" s="329"/>
      <c r="B1" s="274"/>
      <c r="C1" s="274"/>
      <c r="D1" s="274"/>
      <c r="E1" s="274"/>
      <c r="F1" s="274"/>
      <c r="G1" s="274"/>
      <c r="H1" s="274"/>
      <c r="I1" s="329"/>
      <c r="J1" s="330"/>
      <c r="K1" s="274"/>
      <c r="L1" s="274"/>
    </row>
    <row r="2" spans="1:12" ht="15">
      <c r="A2" s="276"/>
      <c r="B2" s="276"/>
      <c r="C2" s="276"/>
      <c r="D2" s="276"/>
      <c r="E2" s="276"/>
      <c r="F2" s="276"/>
      <c r="G2" s="276"/>
      <c r="H2" s="276"/>
      <c r="I2" s="274"/>
      <c r="J2" s="330"/>
      <c r="K2" s="274"/>
      <c r="L2" s="274"/>
    </row>
    <row r="3" spans="1:12" ht="15">
      <c r="A3" s="276"/>
      <c r="B3" s="276"/>
      <c r="C3" s="276"/>
      <c r="D3" s="276"/>
      <c r="E3" s="276"/>
      <c r="F3" s="276"/>
      <c r="G3" s="276"/>
      <c r="H3" s="330"/>
      <c r="I3" s="274"/>
      <c r="K3" s="274"/>
      <c r="L3" s="274"/>
    </row>
    <row r="4" spans="1:12" ht="15">
      <c r="A4" s="276"/>
      <c r="B4" s="276"/>
      <c r="C4" s="276"/>
      <c r="D4" s="276"/>
      <c r="E4" s="375" t="s">
        <v>291</v>
      </c>
      <c r="F4" s="375"/>
      <c r="G4" s="375"/>
      <c r="H4" s="375"/>
      <c r="I4" s="274"/>
      <c r="J4" s="274"/>
      <c r="K4" s="274"/>
      <c r="L4" s="274"/>
    </row>
    <row r="5" spans="1:12" ht="15">
      <c r="A5" s="376" t="s">
        <v>292</v>
      </c>
      <c r="B5" s="376"/>
      <c r="C5" s="376"/>
      <c r="D5" s="376"/>
      <c r="E5" s="376"/>
      <c r="F5" s="376"/>
      <c r="G5" s="376"/>
      <c r="H5" s="376"/>
      <c r="I5" s="376"/>
      <c r="J5" s="376"/>
      <c r="K5" s="274"/>
      <c r="L5" s="274"/>
    </row>
    <row r="6" spans="1:12" ht="16.5" customHeight="1">
      <c r="A6" s="376"/>
      <c r="B6" s="376"/>
      <c r="C6" s="376"/>
      <c r="D6" s="376"/>
      <c r="E6" s="376"/>
      <c r="F6" s="376"/>
      <c r="G6" s="376"/>
      <c r="H6" s="376"/>
      <c r="I6" s="376"/>
      <c r="J6" s="376"/>
      <c r="K6" s="274"/>
      <c r="L6" s="274"/>
    </row>
    <row r="7" spans="1:13" ht="18.75" customHeight="1">
      <c r="A7" s="376" t="s">
        <v>294</v>
      </c>
      <c r="B7" s="376"/>
      <c r="C7" s="376"/>
      <c r="D7" s="376"/>
      <c r="E7" s="376"/>
      <c r="F7" s="376"/>
      <c r="G7" s="376"/>
      <c r="H7" s="376"/>
      <c r="I7" s="274"/>
      <c r="J7" s="274"/>
      <c r="K7" s="274"/>
      <c r="L7" s="274"/>
      <c r="M7" s="323"/>
    </row>
    <row r="8" spans="1:12" ht="16.5" customHeight="1">
      <c r="A8" s="377" t="s">
        <v>323</v>
      </c>
      <c r="B8" s="377"/>
      <c r="C8" s="377"/>
      <c r="D8" s="377"/>
      <c r="E8" s="377"/>
      <c r="F8" s="377"/>
      <c r="G8" s="377"/>
      <c r="H8" s="377"/>
      <c r="I8" s="276"/>
      <c r="J8" s="274"/>
      <c r="K8" s="274"/>
      <c r="L8" s="274"/>
    </row>
    <row r="9" ht="9" customHeight="1" thickBot="1"/>
    <row r="10" spans="1:14" ht="15.75" thickBot="1">
      <c r="A10" s="374" t="s">
        <v>180</v>
      </c>
      <c r="B10" s="366"/>
      <c r="C10" s="366"/>
      <c r="D10" s="366"/>
      <c r="E10" s="366"/>
      <c r="F10" s="367"/>
      <c r="G10" s="137"/>
      <c r="H10" s="374" t="s">
        <v>181</v>
      </c>
      <c r="I10" s="366"/>
      <c r="J10" s="366"/>
      <c r="K10" s="366"/>
      <c r="L10" s="367"/>
      <c r="M10" s="349"/>
      <c r="N10"/>
    </row>
    <row r="11" spans="1:16" ht="42" customHeight="1" thickBot="1">
      <c r="A11" s="143" t="s">
        <v>187</v>
      </c>
      <c r="B11" s="143" t="s">
        <v>179</v>
      </c>
      <c r="C11" s="140" t="s">
        <v>195</v>
      </c>
      <c r="D11" s="201" t="s">
        <v>10</v>
      </c>
      <c r="E11" s="207" t="s">
        <v>196</v>
      </c>
      <c r="F11" s="207" t="s">
        <v>43</v>
      </c>
      <c r="G11" s="138" t="s">
        <v>7</v>
      </c>
      <c r="H11" s="143" t="s">
        <v>11</v>
      </c>
      <c r="I11" s="142" t="s">
        <v>197</v>
      </c>
      <c r="J11" s="209" t="s">
        <v>10</v>
      </c>
      <c r="K11" s="210" t="s">
        <v>196</v>
      </c>
      <c r="L11" s="327" t="s">
        <v>43</v>
      </c>
      <c r="M11" s="350"/>
      <c r="N11" s="131"/>
      <c r="O11" s="131"/>
      <c r="P11" s="131"/>
    </row>
    <row r="12" spans="1:13" s="251" customFormat="1" ht="15">
      <c r="A12" s="328">
        <v>1</v>
      </c>
      <c r="B12" s="281" t="s">
        <v>296</v>
      </c>
      <c r="C12" s="183" t="s">
        <v>13</v>
      </c>
      <c r="D12" s="203">
        <v>15</v>
      </c>
      <c r="E12" s="203"/>
      <c r="F12" s="214"/>
      <c r="G12" s="282"/>
      <c r="H12" s="252"/>
      <c r="I12" s="183"/>
      <c r="J12" s="203"/>
      <c r="K12" s="214"/>
      <c r="L12" s="319"/>
      <c r="M12" s="283"/>
    </row>
    <row r="13" spans="1:13" s="251" customFormat="1" ht="15">
      <c r="A13" s="328">
        <v>2</v>
      </c>
      <c r="B13" s="261" t="s">
        <v>297</v>
      </c>
      <c r="C13" s="191" t="s">
        <v>80</v>
      </c>
      <c r="D13" s="204">
        <v>0.3</v>
      </c>
      <c r="E13" s="204"/>
      <c r="F13" s="263"/>
      <c r="G13" s="282"/>
      <c r="H13" s="252"/>
      <c r="I13" s="183"/>
      <c r="J13" s="203"/>
      <c r="K13" s="214"/>
      <c r="L13" s="319"/>
      <c r="M13" s="215"/>
    </row>
    <row r="14" spans="1:13" s="251" customFormat="1" ht="15">
      <c r="A14" s="328"/>
      <c r="B14" s="287" t="s">
        <v>298</v>
      </c>
      <c r="C14" s="191"/>
      <c r="D14" s="204"/>
      <c r="E14" s="204"/>
      <c r="F14" s="263"/>
      <c r="G14" s="282"/>
      <c r="H14" s="252"/>
      <c r="I14" s="183"/>
      <c r="J14" s="203"/>
      <c r="K14" s="214"/>
      <c r="L14" s="319"/>
      <c r="M14" s="215"/>
    </row>
    <row r="15" spans="1:13" s="251" customFormat="1" ht="15">
      <c r="A15" s="198">
        <v>3</v>
      </c>
      <c r="B15" s="247" t="s">
        <v>295</v>
      </c>
      <c r="C15" s="191" t="s">
        <v>13</v>
      </c>
      <c r="D15" s="204">
        <v>15</v>
      </c>
      <c r="E15" s="204"/>
      <c r="F15" s="216"/>
      <c r="G15" s="228">
        <v>1</v>
      </c>
      <c r="H15" s="252" t="s">
        <v>301</v>
      </c>
      <c r="I15" s="183" t="s">
        <v>13</v>
      </c>
      <c r="J15" s="203">
        <v>15.15</v>
      </c>
      <c r="K15" s="294"/>
      <c r="L15" s="319"/>
      <c r="M15" s="215"/>
    </row>
    <row r="16" spans="1:13" s="251" customFormat="1" ht="15">
      <c r="A16" s="328"/>
      <c r="B16" s="247"/>
      <c r="C16" s="191"/>
      <c r="D16" s="203"/>
      <c r="E16" s="203"/>
      <c r="F16" s="216"/>
      <c r="G16" s="228">
        <v>2</v>
      </c>
      <c r="H16" s="252" t="s">
        <v>300</v>
      </c>
      <c r="I16" s="183" t="s">
        <v>27</v>
      </c>
      <c r="J16" s="203">
        <v>91</v>
      </c>
      <c r="K16" s="294"/>
      <c r="L16" s="319"/>
      <c r="M16" s="215"/>
    </row>
    <row r="17" spans="1:13" s="250" customFormat="1" ht="15">
      <c r="A17" s="328"/>
      <c r="B17" s="247"/>
      <c r="C17" s="191"/>
      <c r="D17" s="203"/>
      <c r="E17" s="203"/>
      <c r="F17" s="216"/>
      <c r="G17" s="228">
        <v>3</v>
      </c>
      <c r="H17" s="252" t="s">
        <v>302</v>
      </c>
      <c r="I17" s="183" t="s">
        <v>194</v>
      </c>
      <c r="J17" s="203">
        <v>0.25</v>
      </c>
      <c r="K17" s="294"/>
      <c r="L17" s="319"/>
      <c r="M17" s="215"/>
    </row>
    <row r="18" spans="1:13" s="190" customFormat="1" ht="27.75" customHeight="1">
      <c r="A18" s="328">
        <v>4</v>
      </c>
      <c r="B18" s="247" t="s">
        <v>325</v>
      </c>
      <c r="C18" s="191" t="s">
        <v>13</v>
      </c>
      <c r="D18" s="203">
        <v>15</v>
      </c>
      <c r="E18" s="203"/>
      <c r="F18" s="216"/>
      <c r="G18" s="228">
        <v>4</v>
      </c>
      <c r="H18" s="252" t="s">
        <v>304</v>
      </c>
      <c r="I18" s="183" t="s">
        <v>194</v>
      </c>
      <c r="J18" s="181">
        <v>90</v>
      </c>
      <c r="K18" s="214"/>
      <c r="L18" s="319"/>
      <c r="M18" s="215"/>
    </row>
    <row r="19" spans="1:13" s="190" customFormat="1" ht="15">
      <c r="A19" s="328">
        <v>5</v>
      </c>
      <c r="B19" s="247" t="s">
        <v>308</v>
      </c>
      <c r="C19" s="191" t="s">
        <v>13</v>
      </c>
      <c r="D19" s="204">
        <v>15</v>
      </c>
      <c r="E19" s="204"/>
      <c r="F19" s="216"/>
      <c r="G19" s="228">
        <v>5</v>
      </c>
      <c r="H19" s="240" t="s">
        <v>309</v>
      </c>
      <c r="I19" s="191" t="s">
        <v>13</v>
      </c>
      <c r="J19" s="204">
        <f>D19*1.05</f>
        <v>15.75</v>
      </c>
      <c r="K19" s="235"/>
      <c r="L19" s="319"/>
      <c r="M19" s="215"/>
    </row>
    <row r="20" spans="1:13" s="190" customFormat="1" ht="15">
      <c r="A20" s="328"/>
      <c r="B20" s="247"/>
      <c r="C20" s="191"/>
      <c r="D20" s="204"/>
      <c r="E20" s="204"/>
      <c r="F20" s="216"/>
      <c r="G20" s="228">
        <v>6</v>
      </c>
      <c r="H20" s="240" t="s">
        <v>310</v>
      </c>
      <c r="I20" s="191" t="s">
        <v>194</v>
      </c>
      <c r="J20" s="204">
        <f>D19*7</f>
        <v>105</v>
      </c>
      <c r="K20" s="216"/>
      <c r="L20" s="319"/>
      <c r="M20" s="215"/>
    </row>
    <row r="21" spans="1:13" s="190" customFormat="1" ht="15">
      <c r="A21" s="198">
        <v>6</v>
      </c>
      <c r="B21" s="243" t="s">
        <v>311</v>
      </c>
      <c r="C21" s="248" t="s">
        <v>13</v>
      </c>
      <c r="D21" s="249">
        <v>15</v>
      </c>
      <c r="E21" s="249"/>
      <c r="F21" s="216"/>
      <c r="G21" s="228">
        <v>7</v>
      </c>
      <c r="H21" s="245" t="s">
        <v>312</v>
      </c>
      <c r="I21" s="248" t="s">
        <v>194</v>
      </c>
      <c r="J21" s="249">
        <f>D21*0.4</f>
        <v>6</v>
      </c>
      <c r="K21" s="291"/>
      <c r="L21" s="319"/>
      <c r="M21" s="215"/>
    </row>
    <row r="22" spans="1:13" s="190" customFormat="1" ht="15">
      <c r="A22" s="328">
        <v>7</v>
      </c>
      <c r="B22" s="255" t="s">
        <v>305</v>
      </c>
      <c r="C22" s="191" t="s">
        <v>13</v>
      </c>
      <c r="D22" s="249">
        <v>7</v>
      </c>
      <c r="E22" s="204"/>
      <c r="F22" s="256"/>
      <c r="G22" s="228">
        <v>8</v>
      </c>
      <c r="H22" s="257" t="s">
        <v>307</v>
      </c>
      <c r="I22" s="191" t="s">
        <v>194</v>
      </c>
      <c r="J22" s="204">
        <f>D22*0.2</f>
        <v>1.4000000000000001</v>
      </c>
      <c r="K22" s="216"/>
      <c r="L22" s="319"/>
      <c r="M22" s="215"/>
    </row>
    <row r="23" spans="1:13" s="190" customFormat="1" ht="15">
      <c r="A23" s="328">
        <v>8</v>
      </c>
      <c r="B23" s="255" t="s">
        <v>313</v>
      </c>
      <c r="C23" s="191" t="s">
        <v>13</v>
      </c>
      <c r="D23" s="249">
        <v>7</v>
      </c>
      <c r="E23" s="204"/>
      <c r="F23" s="256"/>
      <c r="G23" s="228">
        <v>9</v>
      </c>
      <c r="H23" s="257" t="s">
        <v>314</v>
      </c>
      <c r="I23" s="191" t="s">
        <v>194</v>
      </c>
      <c r="J23" s="204">
        <f>D23*5.6</f>
        <v>39.199999999999996</v>
      </c>
      <c r="K23" s="216"/>
      <c r="L23" s="319"/>
      <c r="M23" s="215"/>
    </row>
    <row r="24" spans="1:13" s="190" customFormat="1" ht="15">
      <c r="A24" s="198"/>
      <c r="B24" s="255"/>
      <c r="C24" s="191"/>
      <c r="D24" s="249"/>
      <c r="E24" s="204"/>
      <c r="F24" s="256"/>
      <c r="G24" s="228">
        <v>10</v>
      </c>
      <c r="H24" s="257" t="s">
        <v>315</v>
      </c>
      <c r="I24" s="191" t="s">
        <v>194</v>
      </c>
      <c r="J24" s="204">
        <f>D23*1.2</f>
        <v>8.4</v>
      </c>
      <c r="K24" s="216"/>
      <c r="L24" s="319"/>
      <c r="M24" s="215"/>
    </row>
    <row r="25" spans="1:13" s="190" customFormat="1" ht="15">
      <c r="A25" s="258"/>
      <c r="B25" s="255"/>
      <c r="C25" s="191"/>
      <c r="D25" s="204"/>
      <c r="E25" s="204"/>
      <c r="F25" s="256"/>
      <c r="G25" s="228">
        <v>11</v>
      </c>
      <c r="H25" s="257" t="s">
        <v>316</v>
      </c>
      <c r="I25" s="191" t="s">
        <v>194</v>
      </c>
      <c r="J25" s="204">
        <f>D23*0.9</f>
        <v>6.3</v>
      </c>
      <c r="K25" s="216"/>
      <c r="L25" s="319"/>
      <c r="M25" s="215"/>
    </row>
    <row r="26" spans="1:13" s="190" customFormat="1" ht="15">
      <c r="A26" s="258">
        <v>9</v>
      </c>
      <c r="B26" s="255" t="s">
        <v>318</v>
      </c>
      <c r="C26" s="191" t="s">
        <v>13</v>
      </c>
      <c r="D26" s="204">
        <v>4</v>
      </c>
      <c r="E26" s="204"/>
      <c r="F26" s="256"/>
      <c r="G26" s="228">
        <v>12</v>
      </c>
      <c r="H26" s="257" t="s">
        <v>307</v>
      </c>
      <c r="I26" s="259" t="s">
        <v>194</v>
      </c>
      <c r="J26" s="204">
        <f>D26*0.2</f>
        <v>0.8</v>
      </c>
      <c r="K26" s="216"/>
      <c r="L26" s="319"/>
      <c r="M26" s="215"/>
    </row>
    <row r="27" spans="1:13" s="190" customFormat="1" ht="15">
      <c r="A27" s="198">
        <v>10</v>
      </c>
      <c r="B27" s="255" t="s">
        <v>319</v>
      </c>
      <c r="C27" s="191" t="s">
        <v>13</v>
      </c>
      <c r="D27" s="204">
        <v>4</v>
      </c>
      <c r="E27" s="204"/>
      <c r="F27" s="256"/>
      <c r="G27" s="228">
        <v>13</v>
      </c>
      <c r="H27" s="257" t="s">
        <v>314</v>
      </c>
      <c r="I27" s="191" t="s">
        <v>194</v>
      </c>
      <c r="J27" s="204">
        <f>D27*5.6</f>
        <v>22.4</v>
      </c>
      <c r="K27" s="216"/>
      <c r="L27" s="319"/>
      <c r="M27" s="215"/>
    </row>
    <row r="28" spans="1:13" s="190" customFormat="1" ht="15">
      <c r="A28" s="258"/>
      <c r="B28" s="255"/>
      <c r="C28" s="191"/>
      <c r="D28" s="204"/>
      <c r="E28" s="204"/>
      <c r="F28" s="256"/>
      <c r="G28" s="228">
        <v>14</v>
      </c>
      <c r="H28" s="257" t="s">
        <v>315</v>
      </c>
      <c r="I28" s="191" t="s">
        <v>194</v>
      </c>
      <c r="J28" s="204">
        <f>D27*1.2</f>
        <v>4.8</v>
      </c>
      <c r="K28" s="216"/>
      <c r="L28" s="319"/>
      <c r="M28" s="215"/>
    </row>
    <row r="29" spans="1:14" ht="15">
      <c r="A29" s="258"/>
      <c r="B29" s="255"/>
      <c r="C29" s="191"/>
      <c r="D29" s="204"/>
      <c r="E29" s="204"/>
      <c r="F29" s="256"/>
      <c r="G29" s="228">
        <v>15</v>
      </c>
      <c r="H29" s="257" t="s">
        <v>316</v>
      </c>
      <c r="I29" s="191" t="s">
        <v>194</v>
      </c>
      <c r="J29" s="204">
        <f>D27*0.9</f>
        <v>3.6</v>
      </c>
      <c r="K29" s="216"/>
      <c r="L29" s="319"/>
      <c r="M29" s="215"/>
      <c r="N29"/>
    </row>
    <row r="30" spans="1:14" ht="15">
      <c r="A30" s="258">
        <v>11</v>
      </c>
      <c r="B30" s="255" t="s">
        <v>320</v>
      </c>
      <c r="C30" s="191" t="s">
        <v>13</v>
      </c>
      <c r="D30" s="204">
        <v>7</v>
      </c>
      <c r="E30" s="204"/>
      <c r="F30" s="256"/>
      <c r="G30" s="228">
        <v>16</v>
      </c>
      <c r="H30" s="257" t="s">
        <v>317</v>
      </c>
      <c r="I30" s="191" t="s">
        <v>194</v>
      </c>
      <c r="J30" s="204">
        <f>D30*0.3</f>
        <v>2.1</v>
      </c>
      <c r="K30" s="216"/>
      <c r="L30" s="319"/>
      <c r="M30" s="215"/>
      <c r="N30"/>
    </row>
    <row r="31" spans="1:13" s="267" customFormat="1" ht="15.75" customHeight="1" thickBot="1">
      <c r="A31" s="260">
        <v>12</v>
      </c>
      <c r="B31" s="261" t="s">
        <v>321</v>
      </c>
      <c r="C31" s="253" t="s">
        <v>13</v>
      </c>
      <c r="D31" s="254">
        <v>4</v>
      </c>
      <c r="E31" s="254"/>
      <c r="F31" s="263"/>
      <c r="G31" s="228">
        <v>17</v>
      </c>
      <c r="H31" s="262" t="s">
        <v>317</v>
      </c>
      <c r="I31" s="253" t="s">
        <v>194</v>
      </c>
      <c r="J31" s="254">
        <f>D31*0.3</f>
        <v>1.2</v>
      </c>
      <c r="K31" s="264"/>
      <c r="L31" s="320"/>
      <c r="M31" s="325"/>
    </row>
    <row r="32" spans="1:14" ht="15.75" thickBot="1">
      <c r="A32" s="266"/>
      <c r="B32" s="368" t="s">
        <v>44</v>
      </c>
      <c r="C32" s="369"/>
      <c r="D32" s="369"/>
      <c r="E32" s="370"/>
      <c r="F32" s="265"/>
      <c r="G32" s="230"/>
      <c r="H32" s="371"/>
      <c r="I32" s="371"/>
      <c r="J32" s="371"/>
      <c r="K32" s="371"/>
      <c r="L32" s="220"/>
      <c r="M32" s="331"/>
      <c r="N32"/>
    </row>
    <row r="33" spans="1:14" ht="17.25" customHeight="1" thickBot="1">
      <c r="A33" s="137"/>
      <c r="B33" s="299" t="s">
        <v>322</v>
      </c>
      <c r="C33" s="300"/>
      <c r="D33" s="301"/>
      <c r="E33" s="301"/>
      <c r="F33" s="302"/>
      <c r="G33" s="137"/>
      <c r="H33" s="295"/>
      <c r="I33" s="296"/>
      <c r="J33" s="297"/>
      <c r="K33" s="297"/>
      <c r="L33" s="321"/>
      <c r="M33" s="302"/>
      <c r="N33"/>
    </row>
    <row r="34" spans="1:14" ht="15.75" thickBot="1">
      <c r="A34" s="288"/>
      <c r="B34" s="289" t="s">
        <v>208</v>
      </c>
      <c r="C34" s="289"/>
      <c r="D34" s="289"/>
      <c r="E34" s="289"/>
      <c r="F34" s="326"/>
      <c r="G34" s="289"/>
      <c r="H34" s="289"/>
      <c r="I34" s="289"/>
      <c r="J34" s="289"/>
      <c r="K34" s="290"/>
      <c r="L34" s="220"/>
      <c r="M34" s="331"/>
      <c r="N34"/>
    </row>
    <row r="35" spans="2:14" ht="12" customHeight="1">
      <c r="B35" s="244"/>
      <c r="H35" s="246"/>
      <c r="M35" s="217"/>
      <c r="N35"/>
    </row>
    <row r="36" spans="1:14" ht="15">
      <c r="A36" s="147"/>
      <c r="B36" s="244"/>
      <c r="C36" s="147"/>
      <c r="D36" s="205"/>
      <c r="E36" s="205"/>
      <c r="F36" s="205"/>
      <c r="G36" s="147"/>
      <c r="H36" s="246"/>
      <c r="I36" s="149"/>
      <c r="J36" s="205"/>
      <c r="K36" s="205"/>
      <c r="L36" s="217"/>
      <c r="M36" s="324"/>
      <c r="N36"/>
    </row>
    <row r="37" spans="1:14" ht="12" customHeight="1">
      <c r="A37" s="147"/>
      <c r="B37" s="244"/>
      <c r="C37" s="147"/>
      <c r="D37" s="205"/>
      <c r="E37" s="205"/>
      <c r="F37" s="205"/>
      <c r="G37" s="147"/>
      <c r="H37" s="246"/>
      <c r="I37" s="149"/>
      <c r="J37" s="205"/>
      <c r="K37" s="205"/>
      <c r="L37" s="217"/>
      <c r="M37" s="217"/>
      <c r="N37"/>
    </row>
    <row r="38" spans="1:14" ht="15">
      <c r="A38" s="147"/>
      <c r="B38" s="244"/>
      <c r="C38" s="147"/>
      <c r="D38" s="205"/>
      <c r="E38" s="205"/>
      <c r="F38" s="205"/>
      <c r="G38" s="147"/>
      <c r="H38" s="246"/>
      <c r="I38" s="149"/>
      <c r="J38" s="205"/>
      <c r="K38" s="205"/>
      <c r="L38" s="217"/>
      <c r="N38"/>
    </row>
    <row r="39" spans="1:13" ht="15">
      <c r="A39" s="147"/>
      <c r="B39" s="244"/>
      <c r="C39" s="147"/>
      <c r="D39" s="205"/>
      <c r="E39" s="205"/>
      <c r="F39" s="205"/>
      <c r="G39" s="147"/>
      <c r="H39" s="246"/>
      <c r="I39" s="149"/>
      <c r="J39" s="205"/>
      <c r="K39" s="205"/>
      <c r="L39" s="217"/>
      <c r="M39" s="217"/>
    </row>
    <row r="40" spans="8:13" ht="15">
      <c r="H40" s="272"/>
      <c r="M40" s="217"/>
    </row>
    <row r="41" spans="8:13" ht="15">
      <c r="H41" s="272"/>
      <c r="M41" s="217"/>
    </row>
    <row r="42" ht="15">
      <c r="M42" s="217"/>
    </row>
    <row r="43" ht="15">
      <c r="N43"/>
    </row>
    <row r="44" ht="15">
      <c r="N44"/>
    </row>
    <row r="45" spans="2:14" ht="15">
      <c r="B45" s="244"/>
      <c r="N45"/>
    </row>
    <row r="46" spans="2:14" ht="15">
      <c r="B46" s="244"/>
      <c r="D46" s="129"/>
      <c r="E46" s="129"/>
      <c r="F46" s="129"/>
      <c r="J46" s="129"/>
      <c r="K46" s="129"/>
      <c r="L46" s="129"/>
      <c r="N46"/>
    </row>
    <row r="47" spans="2:14" ht="15">
      <c r="B47" s="244"/>
      <c r="D47" s="129"/>
      <c r="E47" s="129"/>
      <c r="F47" s="129"/>
      <c r="J47" s="129"/>
      <c r="K47" s="129"/>
      <c r="L47" s="129"/>
      <c r="N47"/>
    </row>
    <row r="48" spans="2:14" ht="15">
      <c r="B48" s="244"/>
      <c r="D48" s="129"/>
      <c r="E48" s="129"/>
      <c r="F48" s="129"/>
      <c r="J48" s="129"/>
      <c r="K48" s="129"/>
      <c r="L48" s="129"/>
      <c r="N48"/>
    </row>
    <row r="49" spans="2:14" ht="15">
      <c r="B49" s="244"/>
      <c r="D49" s="129"/>
      <c r="E49" s="129"/>
      <c r="F49" s="129"/>
      <c r="J49" s="129"/>
      <c r="K49" s="129"/>
      <c r="L49" s="129"/>
      <c r="M49" s="332"/>
      <c r="N49"/>
    </row>
    <row r="50" spans="2:14" ht="15">
      <c r="B50" s="244"/>
      <c r="D50" s="129"/>
      <c r="E50" s="129"/>
      <c r="F50" s="129"/>
      <c r="J50" s="129"/>
      <c r="K50" s="129"/>
      <c r="L50" s="129"/>
      <c r="M50" s="332"/>
      <c r="N50"/>
    </row>
    <row r="51" spans="2:14" ht="15">
      <c r="B51" s="244"/>
      <c r="D51" s="129"/>
      <c r="E51" s="129"/>
      <c r="F51" s="129"/>
      <c r="J51" s="129"/>
      <c r="K51" s="129"/>
      <c r="L51" s="129"/>
      <c r="M51" s="332"/>
      <c r="N51"/>
    </row>
    <row r="52" spans="2:13" ht="15">
      <c r="B52" s="244"/>
      <c r="D52" s="129"/>
      <c r="E52" s="129"/>
      <c r="F52" s="129"/>
      <c r="J52" s="129"/>
      <c r="K52" s="129"/>
      <c r="L52" s="129"/>
      <c r="M52" s="332"/>
    </row>
    <row r="53" spans="2:13" ht="15">
      <c r="B53" s="244"/>
      <c r="D53" s="129"/>
      <c r="E53" s="129"/>
      <c r="F53" s="129"/>
      <c r="J53" s="129"/>
      <c r="K53" s="129"/>
      <c r="L53" s="129"/>
      <c r="M53" s="332"/>
    </row>
    <row r="54" ht="15">
      <c r="M54" s="332"/>
    </row>
    <row r="55" ht="15">
      <c r="M55" s="332"/>
    </row>
    <row r="56" ht="15">
      <c r="M56" s="332"/>
    </row>
  </sheetData>
  <sheetProtection/>
  <mergeCells count="10">
    <mergeCell ref="B32:E32"/>
    <mergeCell ref="H32:K32"/>
    <mergeCell ref="H10:L10"/>
    <mergeCell ref="M10:M11"/>
    <mergeCell ref="E4:H4"/>
    <mergeCell ref="A5:J5"/>
    <mergeCell ref="A6:J6"/>
    <mergeCell ref="A7:H7"/>
    <mergeCell ref="A8:H8"/>
    <mergeCell ref="A10:F10"/>
  </mergeCells>
  <printOptions/>
  <pageMargins left="0" right="0" top="0.7874015748031497" bottom="0" header="0.31496062992125984" footer="0.31496062992125984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0">
      <selection activeCell="H25" sqref="H25"/>
    </sheetView>
  </sheetViews>
  <sheetFormatPr defaultColWidth="9.140625" defaultRowHeight="15"/>
  <cols>
    <col min="1" max="1" width="6.28125" style="0" customWidth="1"/>
    <col min="2" max="2" width="45.28125" style="0" customWidth="1"/>
    <col min="3" max="4" width="7.140625" style="0" customWidth="1"/>
    <col min="5" max="5" width="8.28125" style="0" customWidth="1"/>
    <col min="6" max="6" width="13.421875" style="0" customWidth="1"/>
    <col min="7" max="7" width="4.8515625" style="0" customWidth="1"/>
    <col min="8" max="8" width="26.140625" style="0" customWidth="1"/>
    <col min="9" max="9" width="7.8515625" style="0" customWidth="1"/>
    <col min="12" max="12" width="12.8515625" style="0" customWidth="1"/>
  </cols>
  <sheetData>
    <row r="1" spans="1:12" ht="15">
      <c r="A1" s="273" t="s">
        <v>0</v>
      </c>
      <c r="B1" s="274"/>
      <c r="C1" s="274"/>
      <c r="D1" s="274"/>
      <c r="E1" s="274"/>
      <c r="F1" s="274"/>
      <c r="G1" s="274"/>
      <c r="H1" s="274"/>
      <c r="I1" s="273" t="s">
        <v>1</v>
      </c>
      <c r="J1" s="275"/>
      <c r="K1" s="274"/>
      <c r="L1" s="274"/>
    </row>
    <row r="2" spans="1:12" ht="15">
      <c r="A2" s="276" t="s">
        <v>287</v>
      </c>
      <c r="B2" s="276"/>
      <c r="C2" s="276"/>
      <c r="D2" s="276"/>
      <c r="E2" s="276"/>
      <c r="F2" s="276"/>
      <c r="G2" s="276"/>
      <c r="H2" s="276"/>
      <c r="I2" s="274" t="s">
        <v>288</v>
      </c>
      <c r="J2" s="275"/>
      <c r="K2" s="274"/>
      <c r="L2" s="274"/>
    </row>
    <row r="3" spans="1:12" ht="15">
      <c r="A3" s="276" t="s">
        <v>289</v>
      </c>
      <c r="B3" s="276"/>
      <c r="C3" s="276"/>
      <c r="D3" s="276"/>
      <c r="E3" s="276"/>
      <c r="F3" s="276"/>
      <c r="G3" s="276"/>
      <c r="H3" s="276"/>
      <c r="I3" s="274" t="s">
        <v>290</v>
      </c>
      <c r="J3" s="275"/>
      <c r="K3" s="274"/>
      <c r="L3" s="274"/>
    </row>
    <row r="4" spans="1:12" ht="15">
      <c r="A4" s="276"/>
      <c r="B4" s="276"/>
      <c r="C4" s="276"/>
      <c r="D4" s="276"/>
      <c r="E4" s="375" t="s">
        <v>291</v>
      </c>
      <c r="F4" s="375"/>
      <c r="G4" s="375"/>
      <c r="H4" s="375"/>
      <c r="I4" s="274"/>
      <c r="J4" s="274"/>
      <c r="K4" s="274"/>
      <c r="L4" s="274"/>
    </row>
    <row r="5" spans="1:12" ht="15">
      <c r="A5" s="376" t="s">
        <v>292</v>
      </c>
      <c r="B5" s="376"/>
      <c r="C5" s="376"/>
      <c r="D5" s="376"/>
      <c r="E5" s="376"/>
      <c r="F5" s="376"/>
      <c r="G5" s="376"/>
      <c r="H5" s="376"/>
      <c r="I5" s="376"/>
      <c r="J5" s="376"/>
      <c r="K5" s="274"/>
      <c r="L5" s="274"/>
    </row>
    <row r="6" spans="1:12" ht="15">
      <c r="A6" s="376" t="s">
        <v>293</v>
      </c>
      <c r="B6" s="376"/>
      <c r="C6" s="376"/>
      <c r="D6" s="376"/>
      <c r="E6" s="376"/>
      <c r="F6" s="376"/>
      <c r="G6" s="376"/>
      <c r="H6" s="376"/>
      <c r="I6" s="376"/>
      <c r="J6" s="376"/>
      <c r="K6" s="274"/>
      <c r="L6" s="274"/>
    </row>
    <row r="7" spans="1:12" ht="15">
      <c r="A7" s="376" t="s">
        <v>294</v>
      </c>
      <c r="B7" s="376"/>
      <c r="C7" s="376"/>
      <c r="D7" s="376"/>
      <c r="E7" s="376"/>
      <c r="F7" s="376"/>
      <c r="G7" s="376"/>
      <c r="H7" s="376"/>
      <c r="I7" s="274"/>
      <c r="J7" s="274"/>
      <c r="K7" s="274"/>
      <c r="L7" s="274"/>
    </row>
    <row r="8" spans="1:12" ht="15">
      <c r="A8" s="377" t="s">
        <v>324</v>
      </c>
      <c r="B8" s="377"/>
      <c r="C8" s="377"/>
      <c r="D8" s="377"/>
      <c r="E8" s="377"/>
      <c r="F8" s="377"/>
      <c r="G8" s="377"/>
      <c r="H8" s="377"/>
      <c r="I8" s="276"/>
      <c r="J8" s="274"/>
      <c r="K8" s="274"/>
      <c r="L8" s="274"/>
    </row>
    <row r="9" spans="1:12" ht="15.75" thickBot="1">
      <c r="A9" s="129"/>
      <c r="B9" s="242"/>
      <c r="C9" s="129"/>
      <c r="D9" s="200"/>
      <c r="E9" s="200"/>
      <c r="F9" s="200"/>
      <c r="G9" s="129"/>
      <c r="H9" s="242"/>
      <c r="I9" s="129"/>
      <c r="J9" s="200"/>
      <c r="K9" s="200"/>
      <c r="L9" s="200"/>
    </row>
    <row r="10" spans="1:12" ht="15.75" thickBot="1">
      <c r="A10" s="374" t="s">
        <v>180</v>
      </c>
      <c r="B10" s="366"/>
      <c r="C10" s="366"/>
      <c r="D10" s="366"/>
      <c r="E10" s="366"/>
      <c r="F10" s="367"/>
      <c r="G10" s="137"/>
      <c r="H10" s="288" t="s">
        <v>181</v>
      </c>
      <c r="I10" s="289"/>
      <c r="J10" s="289"/>
      <c r="K10" s="289"/>
      <c r="L10" s="292"/>
    </row>
    <row r="11" spans="1:12" ht="42.75" customHeight="1">
      <c r="A11" s="269" t="s">
        <v>187</v>
      </c>
      <c r="B11" s="269" t="s">
        <v>179</v>
      </c>
      <c r="C11" s="270" t="s">
        <v>195</v>
      </c>
      <c r="D11" s="271" t="s">
        <v>10</v>
      </c>
      <c r="E11" s="268" t="s">
        <v>196</v>
      </c>
      <c r="F11" s="268" t="s">
        <v>43</v>
      </c>
      <c r="G11" s="279" t="s">
        <v>7</v>
      </c>
      <c r="H11" s="269" t="s">
        <v>11</v>
      </c>
      <c r="I11" s="277" t="s">
        <v>197</v>
      </c>
      <c r="J11" s="280" t="s">
        <v>10</v>
      </c>
      <c r="K11" s="278" t="s">
        <v>196</v>
      </c>
      <c r="L11" s="268" t="s">
        <v>43</v>
      </c>
    </row>
    <row r="12" spans="1:12" ht="18.75" customHeight="1">
      <c r="A12" s="284"/>
      <c r="B12" s="287" t="s">
        <v>299</v>
      </c>
      <c r="C12" s="284"/>
      <c r="D12" s="285"/>
      <c r="E12" s="286"/>
      <c r="F12" s="286"/>
      <c r="G12" s="133"/>
      <c r="H12" s="284"/>
      <c r="I12" s="284"/>
      <c r="J12" s="285"/>
      <c r="K12" s="256"/>
      <c r="L12" s="293"/>
    </row>
    <row r="13" spans="1:12" ht="17.25" customHeight="1">
      <c r="A13" s="183">
        <v>1</v>
      </c>
      <c r="B13" s="281" t="s">
        <v>296</v>
      </c>
      <c r="C13" s="183" t="s">
        <v>13</v>
      </c>
      <c r="D13" s="203">
        <v>675</v>
      </c>
      <c r="E13" s="313">
        <v>300</v>
      </c>
      <c r="F13" s="308">
        <f>D13*E13</f>
        <v>202500</v>
      </c>
      <c r="G13" s="282"/>
      <c r="H13" s="252"/>
      <c r="I13" s="183"/>
      <c r="J13" s="203"/>
      <c r="K13" s="214"/>
      <c r="L13" s="283"/>
    </row>
    <row r="14" spans="1:12" ht="15">
      <c r="A14" s="183">
        <v>2</v>
      </c>
      <c r="B14" s="261" t="s">
        <v>297</v>
      </c>
      <c r="C14" s="191" t="s">
        <v>80</v>
      </c>
      <c r="D14" s="204">
        <v>15.75</v>
      </c>
      <c r="E14" s="199">
        <v>5000</v>
      </c>
      <c r="F14" s="314">
        <f>D14*E14</f>
        <v>78750</v>
      </c>
      <c r="G14" s="282"/>
      <c r="H14" s="252"/>
      <c r="I14" s="183"/>
      <c r="J14" s="203"/>
      <c r="K14" s="214"/>
      <c r="L14" s="283"/>
    </row>
    <row r="15" spans="1:12" ht="16.5" customHeight="1">
      <c r="A15" s="183"/>
      <c r="B15" s="287" t="s">
        <v>298</v>
      </c>
      <c r="C15" s="191"/>
      <c r="D15" s="204"/>
      <c r="E15" s="199"/>
      <c r="F15" s="314"/>
      <c r="G15" s="282"/>
      <c r="H15" s="252"/>
      <c r="I15" s="183"/>
      <c r="J15" s="203"/>
      <c r="K15" s="214"/>
      <c r="L15" s="283"/>
    </row>
    <row r="16" spans="1:12" ht="15.75" customHeight="1">
      <c r="A16" s="183">
        <v>3</v>
      </c>
      <c r="B16" s="247" t="s">
        <v>305</v>
      </c>
      <c r="C16" s="191" t="s">
        <v>306</v>
      </c>
      <c r="D16" s="204">
        <v>675</v>
      </c>
      <c r="E16" s="199">
        <v>150</v>
      </c>
      <c r="F16" s="310">
        <f>D16*E16</f>
        <v>101250</v>
      </c>
      <c r="G16" s="228">
        <v>1</v>
      </c>
      <c r="H16" s="257" t="s">
        <v>307</v>
      </c>
      <c r="I16" s="183" t="s">
        <v>194</v>
      </c>
      <c r="J16" s="203">
        <v>135</v>
      </c>
      <c r="K16" s="306">
        <v>70</v>
      </c>
      <c r="L16" s="303">
        <f>K16*J16</f>
        <v>9450</v>
      </c>
    </row>
    <row r="17" spans="1:12" ht="16.5" customHeight="1">
      <c r="A17" s="191">
        <v>4</v>
      </c>
      <c r="B17" s="247" t="s">
        <v>295</v>
      </c>
      <c r="C17" s="191" t="s">
        <v>13</v>
      </c>
      <c r="D17" s="204">
        <v>675</v>
      </c>
      <c r="E17" s="199">
        <v>250</v>
      </c>
      <c r="F17" s="310">
        <f>D17*E17</f>
        <v>168750</v>
      </c>
      <c r="G17" s="228">
        <v>2</v>
      </c>
      <c r="H17" s="252" t="s">
        <v>301</v>
      </c>
      <c r="I17" s="183" t="s">
        <v>13</v>
      </c>
      <c r="J17" s="203">
        <v>682</v>
      </c>
      <c r="K17" s="307">
        <v>300</v>
      </c>
      <c r="L17" s="303">
        <f>K17*J17</f>
        <v>204600</v>
      </c>
    </row>
    <row r="18" spans="1:12" ht="18" customHeight="1">
      <c r="A18" s="183"/>
      <c r="B18" s="247"/>
      <c r="C18" s="191"/>
      <c r="D18" s="203"/>
      <c r="E18" s="313"/>
      <c r="F18" s="310"/>
      <c r="G18" s="228">
        <v>3</v>
      </c>
      <c r="H18" s="252" t="s">
        <v>300</v>
      </c>
      <c r="I18" s="183" t="s">
        <v>27</v>
      </c>
      <c r="J18" s="203">
        <v>4095</v>
      </c>
      <c r="K18" s="306">
        <v>6</v>
      </c>
      <c r="L18" s="303">
        <f>J18*K18</f>
        <v>24570</v>
      </c>
    </row>
    <row r="19" spans="1:12" ht="15.75" customHeight="1">
      <c r="A19" s="183"/>
      <c r="B19" s="247"/>
      <c r="C19" s="191"/>
      <c r="D19" s="203"/>
      <c r="E19" s="313"/>
      <c r="F19" s="310"/>
      <c r="G19" s="228">
        <v>4</v>
      </c>
      <c r="H19" s="252" t="s">
        <v>302</v>
      </c>
      <c r="I19" s="183" t="s">
        <v>194</v>
      </c>
      <c r="J19" s="203">
        <v>11.25</v>
      </c>
      <c r="K19" s="306">
        <v>300</v>
      </c>
      <c r="L19" s="303">
        <f>J19*K19</f>
        <v>3375</v>
      </c>
    </row>
    <row r="20" spans="1:12" ht="18.75" customHeight="1">
      <c r="A20" s="183">
        <v>5</v>
      </c>
      <c r="B20" s="247" t="s">
        <v>303</v>
      </c>
      <c r="C20" s="191" t="s">
        <v>13</v>
      </c>
      <c r="D20" s="203">
        <v>675</v>
      </c>
      <c r="E20" s="313">
        <v>1200</v>
      </c>
      <c r="F20" s="310">
        <f aca="true" t="shared" si="0" ref="F20:F33">D20*E20</f>
        <v>810000</v>
      </c>
      <c r="G20" s="228">
        <v>5</v>
      </c>
      <c r="H20" s="252" t="s">
        <v>304</v>
      </c>
      <c r="I20" s="183" t="s">
        <v>194</v>
      </c>
      <c r="J20" s="203">
        <v>6750</v>
      </c>
      <c r="K20" s="308">
        <v>65</v>
      </c>
      <c r="L20" s="303">
        <f>J20*K20</f>
        <v>438750</v>
      </c>
    </row>
    <row r="21" spans="1:12" ht="17.25" customHeight="1">
      <c r="A21" s="183">
        <v>6</v>
      </c>
      <c r="B21" s="247" t="s">
        <v>308</v>
      </c>
      <c r="C21" s="191" t="s">
        <v>13</v>
      </c>
      <c r="D21" s="204">
        <v>675</v>
      </c>
      <c r="E21" s="199">
        <v>1800</v>
      </c>
      <c r="F21" s="310">
        <f t="shared" si="0"/>
        <v>1215000</v>
      </c>
      <c r="G21" s="228">
        <v>6</v>
      </c>
      <c r="H21" s="240" t="s">
        <v>309</v>
      </c>
      <c r="I21" s="191" t="s">
        <v>13</v>
      </c>
      <c r="J21" s="204">
        <f>D21*1.05</f>
        <v>708.75</v>
      </c>
      <c r="K21" s="309">
        <v>1100</v>
      </c>
      <c r="L21" s="303">
        <f aca="true" t="shared" si="1" ref="L21:L33">J21*K21</f>
        <v>779625</v>
      </c>
    </row>
    <row r="22" spans="1:12" ht="15.75" customHeight="1">
      <c r="A22" s="183"/>
      <c r="B22" s="247"/>
      <c r="C22" s="191"/>
      <c r="D22" s="204"/>
      <c r="E22" s="199"/>
      <c r="F22" s="310"/>
      <c r="G22" s="228">
        <v>7</v>
      </c>
      <c r="H22" s="240" t="s">
        <v>310</v>
      </c>
      <c r="I22" s="191" t="s">
        <v>194</v>
      </c>
      <c r="J22" s="204">
        <f>D21*7</f>
        <v>4725</v>
      </c>
      <c r="K22" s="310">
        <v>32</v>
      </c>
      <c r="L22" s="303">
        <f t="shared" si="1"/>
        <v>151200</v>
      </c>
    </row>
    <row r="23" spans="1:12" ht="17.25" customHeight="1">
      <c r="A23" s="191">
        <v>7</v>
      </c>
      <c r="B23" s="243" t="s">
        <v>311</v>
      </c>
      <c r="C23" s="248" t="s">
        <v>13</v>
      </c>
      <c r="D23" s="249">
        <v>675</v>
      </c>
      <c r="E23" s="316">
        <v>200</v>
      </c>
      <c r="F23" s="310">
        <f t="shared" si="0"/>
        <v>135000</v>
      </c>
      <c r="G23" s="228">
        <v>8</v>
      </c>
      <c r="H23" s="245" t="s">
        <v>312</v>
      </c>
      <c r="I23" s="248" t="s">
        <v>194</v>
      </c>
      <c r="J23" s="249">
        <f>D23*0.4</f>
        <v>270</v>
      </c>
      <c r="K23" s="311">
        <v>180</v>
      </c>
      <c r="L23" s="303">
        <f t="shared" si="1"/>
        <v>48600</v>
      </c>
    </row>
    <row r="24" spans="1:12" ht="15">
      <c r="A24" s="183">
        <v>8</v>
      </c>
      <c r="B24" s="255" t="s">
        <v>305</v>
      </c>
      <c r="C24" s="191" t="s">
        <v>13</v>
      </c>
      <c r="D24" s="249">
        <v>315</v>
      </c>
      <c r="E24" s="199">
        <v>200</v>
      </c>
      <c r="F24" s="315">
        <f t="shared" si="0"/>
        <v>63000</v>
      </c>
      <c r="G24" s="228">
        <v>9</v>
      </c>
      <c r="H24" s="257" t="s">
        <v>307</v>
      </c>
      <c r="I24" s="191" t="s">
        <v>194</v>
      </c>
      <c r="J24" s="204">
        <f>D24*0.2</f>
        <v>63</v>
      </c>
      <c r="K24" s="310">
        <v>70</v>
      </c>
      <c r="L24" s="303">
        <f t="shared" si="1"/>
        <v>4410</v>
      </c>
    </row>
    <row r="25" spans="1:12" ht="15">
      <c r="A25" s="183">
        <v>9</v>
      </c>
      <c r="B25" s="255" t="s">
        <v>313</v>
      </c>
      <c r="C25" s="191" t="s">
        <v>13</v>
      </c>
      <c r="D25" s="249">
        <v>315</v>
      </c>
      <c r="E25" s="199">
        <v>800</v>
      </c>
      <c r="F25" s="315">
        <f t="shared" si="0"/>
        <v>252000</v>
      </c>
      <c r="G25" s="228">
        <v>10</v>
      </c>
      <c r="H25" s="257" t="s">
        <v>314</v>
      </c>
      <c r="I25" s="191" t="s">
        <v>194</v>
      </c>
      <c r="J25" s="204">
        <f>D25*5.6</f>
        <v>1764</v>
      </c>
      <c r="K25" s="310">
        <v>65</v>
      </c>
      <c r="L25" s="303">
        <f t="shared" si="1"/>
        <v>114660</v>
      </c>
    </row>
    <row r="26" spans="1:12" ht="15">
      <c r="A26" s="191"/>
      <c r="B26" s="255"/>
      <c r="C26" s="191"/>
      <c r="D26" s="249"/>
      <c r="E26" s="199"/>
      <c r="F26" s="315"/>
      <c r="G26" s="228">
        <v>11</v>
      </c>
      <c r="H26" s="257" t="s">
        <v>315</v>
      </c>
      <c r="I26" s="191" t="s">
        <v>194</v>
      </c>
      <c r="J26" s="204">
        <f>D25*1.2</f>
        <v>378</v>
      </c>
      <c r="K26" s="310">
        <v>80</v>
      </c>
      <c r="L26" s="303">
        <f t="shared" si="1"/>
        <v>30240</v>
      </c>
    </row>
    <row r="27" spans="1:12" ht="15">
      <c r="A27" s="258"/>
      <c r="B27" s="255"/>
      <c r="C27" s="191"/>
      <c r="D27" s="204"/>
      <c r="E27" s="199"/>
      <c r="F27" s="315"/>
      <c r="G27" s="228">
        <v>12</v>
      </c>
      <c r="H27" s="257" t="s">
        <v>316</v>
      </c>
      <c r="I27" s="191" t="s">
        <v>194</v>
      </c>
      <c r="J27" s="204">
        <f>D25*0.9</f>
        <v>283.5</v>
      </c>
      <c r="K27" s="310">
        <v>85</v>
      </c>
      <c r="L27" s="303">
        <f t="shared" si="1"/>
        <v>24097.5</v>
      </c>
    </row>
    <row r="28" spans="1:12" ht="15">
      <c r="A28" s="258">
        <v>10</v>
      </c>
      <c r="B28" s="255" t="s">
        <v>318</v>
      </c>
      <c r="C28" s="191" t="s">
        <v>13</v>
      </c>
      <c r="D28" s="204">
        <v>180</v>
      </c>
      <c r="E28" s="199">
        <v>200</v>
      </c>
      <c r="F28" s="315">
        <f t="shared" si="0"/>
        <v>36000</v>
      </c>
      <c r="G28" s="228">
        <v>13</v>
      </c>
      <c r="H28" s="257" t="s">
        <v>307</v>
      </c>
      <c r="I28" s="259" t="s">
        <v>194</v>
      </c>
      <c r="J28" s="204">
        <f>D28*0.2</f>
        <v>36</v>
      </c>
      <c r="K28" s="310">
        <v>70</v>
      </c>
      <c r="L28" s="303">
        <f t="shared" si="1"/>
        <v>2520</v>
      </c>
    </row>
    <row r="29" spans="1:12" ht="15">
      <c r="A29" s="198">
        <v>11</v>
      </c>
      <c r="B29" s="255" t="s">
        <v>319</v>
      </c>
      <c r="C29" s="191" t="s">
        <v>13</v>
      </c>
      <c r="D29" s="204">
        <v>180</v>
      </c>
      <c r="E29" s="199">
        <v>1000</v>
      </c>
      <c r="F29" s="315">
        <f t="shared" si="0"/>
        <v>180000</v>
      </c>
      <c r="G29" s="228">
        <v>14</v>
      </c>
      <c r="H29" s="257" t="s">
        <v>314</v>
      </c>
      <c r="I29" s="191" t="s">
        <v>194</v>
      </c>
      <c r="J29" s="204">
        <f>D29*5.6</f>
        <v>1007.9999999999999</v>
      </c>
      <c r="K29" s="310">
        <v>65</v>
      </c>
      <c r="L29" s="303">
        <f t="shared" si="1"/>
        <v>65519.99999999999</v>
      </c>
    </row>
    <row r="30" spans="1:12" ht="15">
      <c r="A30" s="258"/>
      <c r="B30" s="255"/>
      <c r="C30" s="191"/>
      <c r="D30" s="204"/>
      <c r="E30" s="199"/>
      <c r="F30" s="315"/>
      <c r="G30" s="228">
        <v>15</v>
      </c>
      <c r="H30" s="257" t="s">
        <v>315</v>
      </c>
      <c r="I30" s="191" t="s">
        <v>194</v>
      </c>
      <c r="J30" s="204">
        <f>D29*1.2</f>
        <v>216</v>
      </c>
      <c r="K30" s="310">
        <v>80</v>
      </c>
      <c r="L30" s="303">
        <f t="shared" si="1"/>
        <v>17280</v>
      </c>
    </row>
    <row r="31" spans="1:12" ht="15">
      <c r="A31" s="258"/>
      <c r="B31" s="255"/>
      <c r="C31" s="191"/>
      <c r="D31" s="204"/>
      <c r="E31" s="199"/>
      <c r="F31" s="315"/>
      <c r="G31" s="228">
        <v>16</v>
      </c>
      <c r="H31" s="257" t="s">
        <v>316</v>
      </c>
      <c r="I31" s="191" t="s">
        <v>194</v>
      </c>
      <c r="J31" s="204">
        <f>D29*0.9</f>
        <v>162</v>
      </c>
      <c r="K31" s="310">
        <v>85</v>
      </c>
      <c r="L31" s="303">
        <f t="shared" si="1"/>
        <v>13770</v>
      </c>
    </row>
    <row r="32" spans="1:12" ht="15">
      <c r="A32" s="258">
        <v>12</v>
      </c>
      <c r="B32" s="255" t="s">
        <v>320</v>
      </c>
      <c r="C32" s="191" t="s">
        <v>13</v>
      </c>
      <c r="D32" s="204">
        <v>315</v>
      </c>
      <c r="E32" s="199">
        <v>300</v>
      </c>
      <c r="F32" s="315">
        <f t="shared" si="0"/>
        <v>94500</v>
      </c>
      <c r="G32" s="228">
        <v>17</v>
      </c>
      <c r="H32" s="257" t="s">
        <v>317</v>
      </c>
      <c r="I32" s="191" t="s">
        <v>194</v>
      </c>
      <c r="J32" s="204">
        <f>D32*0.3</f>
        <v>94.5</v>
      </c>
      <c r="K32" s="310">
        <v>140</v>
      </c>
      <c r="L32" s="303">
        <f t="shared" si="1"/>
        <v>13230</v>
      </c>
    </row>
    <row r="33" spans="1:12" ht="15.75" thickBot="1">
      <c r="A33" s="260">
        <v>13</v>
      </c>
      <c r="B33" s="261" t="s">
        <v>321</v>
      </c>
      <c r="C33" s="253" t="s">
        <v>13</v>
      </c>
      <c r="D33" s="254">
        <v>180</v>
      </c>
      <c r="E33" s="317">
        <v>350</v>
      </c>
      <c r="F33" s="314">
        <f t="shared" si="0"/>
        <v>63000</v>
      </c>
      <c r="G33" s="228">
        <v>18</v>
      </c>
      <c r="H33" s="262" t="s">
        <v>317</v>
      </c>
      <c r="I33" s="253" t="s">
        <v>194</v>
      </c>
      <c r="J33" s="254">
        <f>D33*0.3</f>
        <v>54</v>
      </c>
      <c r="K33" s="312">
        <v>140</v>
      </c>
      <c r="L33" s="304">
        <f t="shared" si="1"/>
        <v>7560</v>
      </c>
    </row>
    <row r="34" spans="1:12" ht="15.75" thickBot="1">
      <c r="A34" s="266"/>
      <c r="B34" s="368" t="s">
        <v>44</v>
      </c>
      <c r="C34" s="369"/>
      <c r="D34" s="369"/>
      <c r="E34" s="370"/>
      <c r="F34" s="318">
        <f>SUM(F13:F33)</f>
        <v>3399750</v>
      </c>
      <c r="G34" s="230"/>
      <c r="H34" s="371"/>
      <c r="I34" s="371"/>
      <c r="J34" s="371"/>
      <c r="K34" s="371"/>
      <c r="L34" s="305">
        <f>SUM(L13:L33)</f>
        <v>1953457.5</v>
      </c>
    </row>
    <row r="35" spans="1:12" ht="15.75" thickBot="1">
      <c r="A35" s="137"/>
      <c r="B35" s="299" t="s">
        <v>322</v>
      </c>
      <c r="C35" s="300"/>
      <c r="D35" s="301"/>
      <c r="E35" s="301"/>
      <c r="F35" s="302">
        <f>F34*12/112</f>
        <v>364258.9285714286</v>
      </c>
      <c r="G35" s="137"/>
      <c r="H35" s="295"/>
      <c r="I35" s="296"/>
      <c r="J35" s="297"/>
      <c r="K35" s="297"/>
      <c r="L35" s="298"/>
    </row>
    <row r="36" spans="1:12" ht="15.75" thickBot="1">
      <c r="A36" s="292"/>
      <c r="B36" s="289" t="s">
        <v>208</v>
      </c>
      <c r="C36" s="289"/>
      <c r="D36" s="289"/>
      <c r="E36" s="289"/>
      <c r="F36" s="289"/>
      <c r="G36" s="289"/>
      <c r="H36" s="289"/>
      <c r="I36" s="289"/>
      <c r="J36" s="289"/>
      <c r="K36" s="290"/>
      <c r="L36" s="305">
        <f>L34+F35+F34</f>
        <v>5717466.428571429</v>
      </c>
    </row>
  </sheetData>
  <sheetProtection/>
  <mergeCells count="8">
    <mergeCell ref="B34:E34"/>
    <mergeCell ref="H34:K34"/>
    <mergeCell ref="E4:H4"/>
    <mergeCell ref="A5:J5"/>
    <mergeCell ref="A6:J6"/>
    <mergeCell ref="A7:H7"/>
    <mergeCell ref="A8:H8"/>
    <mergeCell ref="A10:F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6">
      <selection activeCell="H5" sqref="H5"/>
    </sheetView>
  </sheetViews>
  <sheetFormatPr defaultColWidth="9.140625" defaultRowHeight="15"/>
  <cols>
    <col min="1" max="1" width="5.421875" style="4" customWidth="1"/>
    <col min="2" max="2" width="38.7109375" style="4" customWidth="1"/>
    <col min="3" max="3" width="7.00390625" style="4" customWidth="1"/>
    <col min="4" max="4" width="8.7109375" style="4" customWidth="1"/>
    <col min="5" max="5" width="5.7109375" style="4" customWidth="1"/>
    <col min="6" max="6" width="31.57421875" style="4" customWidth="1"/>
    <col min="7" max="7" width="7.7109375" style="4" customWidth="1"/>
    <col min="8" max="8" width="11.57421875" style="4" customWidth="1"/>
    <col min="9" max="9" width="11.00390625" style="6" customWidth="1"/>
    <col min="10" max="10" width="12.8515625" style="4" customWidth="1"/>
    <col min="11" max="16384" width="9.140625" style="4" customWidth="1"/>
  </cols>
  <sheetData>
    <row r="1" spans="1:7" ht="15.75">
      <c r="A1" s="1" t="s">
        <v>0</v>
      </c>
      <c r="B1" s="2"/>
      <c r="C1" s="2"/>
      <c r="D1" s="2"/>
      <c r="E1" s="2"/>
      <c r="F1" s="2"/>
      <c r="G1" s="1" t="s">
        <v>1</v>
      </c>
    </row>
    <row r="2" spans="1:7" ht="15.75">
      <c r="A2" s="7" t="s">
        <v>2</v>
      </c>
      <c r="B2" s="7"/>
      <c r="C2" s="7"/>
      <c r="D2" s="7"/>
      <c r="E2" s="7"/>
      <c r="F2" s="7"/>
      <c r="G2" s="2" t="s">
        <v>3</v>
      </c>
    </row>
    <row r="3" spans="1:7" ht="15.75">
      <c r="A3" s="7" t="s">
        <v>4</v>
      </c>
      <c r="B3" s="7"/>
      <c r="C3" s="7"/>
      <c r="D3" s="7"/>
      <c r="E3" s="7"/>
      <c r="F3" s="7"/>
      <c r="G3" s="2" t="s">
        <v>5</v>
      </c>
    </row>
    <row r="6" spans="1:7" ht="15.75">
      <c r="A6" s="2"/>
      <c r="B6" s="2"/>
      <c r="C6" s="2"/>
      <c r="D6" s="2"/>
      <c r="E6" s="2"/>
      <c r="F6" s="2"/>
      <c r="G6" s="2"/>
    </row>
    <row r="7" spans="1:9" ht="15.75">
      <c r="A7" s="2"/>
      <c r="B7" s="333" t="s">
        <v>6</v>
      </c>
      <c r="C7" s="333"/>
      <c r="D7" s="333"/>
      <c r="E7" s="333"/>
      <c r="F7" s="333"/>
      <c r="G7" s="333"/>
      <c r="H7" s="333"/>
      <c r="I7" s="333"/>
    </row>
    <row r="8" spans="1:7" ht="15.75">
      <c r="A8" s="1" t="s">
        <v>47</v>
      </c>
      <c r="B8" s="2"/>
      <c r="C8" s="2"/>
      <c r="D8" s="2"/>
      <c r="E8" s="2"/>
      <c r="F8" s="2"/>
      <c r="G8" s="2"/>
    </row>
    <row r="9" spans="1:7" ht="15.75">
      <c r="A9" s="1" t="s">
        <v>74</v>
      </c>
      <c r="B9" s="1"/>
      <c r="C9" s="2"/>
      <c r="D9" s="8"/>
      <c r="E9" s="2"/>
      <c r="F9" s="2"/>
      <c r="G9" s="2"/>
    </row>
    <row r="10" spans="1:10" ht="43.5" customHeight="1">
      <c r="A10" s="15" t="s">
        <v>7</v>
      </c>
      <c r="B10" s="15" t="s">
        <v>67</v>
      </c>
      <c r="C10" s="11" t="s">
        <v>9</v>
      </c>
      <c r="D10" s="11" t="s">
        <v>10</v>
      </c>
      <c r="E10" s="15" t="s">
        <v>7</v>
      </c>
      <c r="F10" s="15" t="s">
        <v>11</v>
      </c>
      <c r="G10" s="11" t="s">
        <v>9</v>
      </c>
      <c r="H10" s="11" t="s">
        <v>10</v>
      </c>
      <c r="I10" s="12" t="s">
        <v>68</v>
      </c>
      <c r="J10" s="35" t="s">
        <v>69</v>
      </c>
    </row>
    <row r="11" spans="1:10" ht="31.5">
      <c r="A11" s="15">
        <v>1</v>
      </c>
      <c r="B11" s="29" t="s">
        <v>72</v>
      </c>
      <c r="C11" s="11" t="s">
        <v>27</v>
      </c>
      <c r="D11" s="11">
        <v>31</v>
      </c>
      <c r="E11" s="15"/>
      <c r="F11" s="13"/>
      <c r="G11" s="11"/>
      <c r="H11" s="11"/>
      <c r="I11" s="12"/>
      <c r="J11" s="34"/>
    </row>
    <row r="12" spans="1:10" ht="31.5">
      <c r="A12" s="15">
        <v>2</v>
      </c>
      <c r="B12" s="29" t="s">
        <v>51</v>
      </c>
      <c r="C12" s="11" t="s">
        <v>14</v>
      </c>
      <c r="D12" s="11">
        <v>168</v>
      </c>
      <c r="E12" s="15"/>
      <c r="F12" s="15"/>
      <c r="G12" s="11"/>
      <c r="H12" s="11"/>
      <c r="I12" s="12"/>
      <c r="J12" s="34"/>
    </row>
    <row r="13" spans="1:10" ht="47.25">
      <c r="A13" s="15">
        <v>3</v>
      </c>
      <c r="B13" s="29" t="s">
        <v>73</v>
      </c>
      <c r="C13" s="11" t="s">
        <v>13</v>
      </c>
      <c r="D13" s="11">
        <v>100</v>
      </c>
      <c r="E13" s="15">
        <v>1</v>
      </c>
      <c r="F13" s="13" t="s">
        <v>66</v>
      </c>
      <c r="G13" s="11" t="s">
        <v>14</v>
      </c>
      <c r="H13" s="11">
        <v>30</v>
      </c>
      <c r="I13" s="12" t="s">
        <v>70</v>
      </c>
      <c r="J13" s="36" t="s">
        <v>71</v>
      </c>
    </row>
    <row r="14" spans="1:10" ht="31.5">
      <c r="A14" s="15">
        <v>4</v>
      </c>
      <c r="B14" s="29" t="s">
        <v>53</v>
      </c>
      <c r="C14" s="11" t="s">
        <v>13</v>
      </c>
      <c r="D14" s="11">
        <v>3380</v>
      </c>
      <c r="E14" s="15">
        <v>2</v>
      </c>
      <c r="F14" s="29" t="s">
        <v>63</v>
      </c>
      <c r="G14" s="11" t="s">
        <v>14</v>
      </c>
      <c r="H14" s="11">
        <v>1757</v>
      </c>
      <c r="I14" s="12" t="s">
        <v>70</v>
      </c>
      <c r="J14" s="36" t="s">
        <v>71</v>
      </c>
    </row>
    <row r="15" spans="1:10" s="16" customFormat="1" ht="47.25" customHeight="1">
      <c r="A15" s="338">
        <v>5</v>
      </c>
      <c r="B15" s="336" t="s">
        <v>54</v>
      </c>
      <c r="C15" s="15" t="s">
        <v>13</v>
      </c>
      <c r="D15" s="15">
        <v>3380</v>
      </c>
      <c r="E15" s="15">
        <v>3</v>
      </c>
      <c r="F15" s="30" t="s">
        <v>49</v>
      </c>
      <c r="G15" s="15" t="s">
        <v>14</v>
      </c>
      <c r="H15" s="15">
        <v>608</v>
      </c>
      <c r="I15" s="12" t="s">
        <v>70</v>
      </c>
      <c r="J15" s="36" t="s">
        <v>71</v>
      </c>
    </row>
    <row r="16" spans="1:10" ht="15.75">
      <c r="A16" s="339"/>
      <c r="B16" s="337"/>
      <c r="C16" s="17"/>
      <c r="D16" s="17"/>
      <c r="E16" s="17">
        <v>4</v>
      </c>
      <c r="F16" s="18" t="s">
        <v>50</v>
      </c>
      <c r="G16" s="15" t="s">
        <v>14</v>
      </c>
      <c r="H16" s="17">
        <v>608</v>
      </c>
      <c r="I16" s="12" t="s">
        <v>70</v>
      </c>
      <c r="J16" s="36" t="s">
        <v>71</v>
      </c>
    </row>
    <row r="17" spans="1:10" s="16" customFormat="1" ht="31.5">
      <c r="A17" s="15">
        <v>6</v>
      </c>
      <c r="B17" s="13" t="s">
        <v>75</v>
      </c>
      <c r="C17" s="15" t="s">
        <v>13</v>
      </c>
      <c r="D17" s="15">
        <v>3380</v>
      </c>
      <c r="E17" s="15">
        <v>5</v>
      </c>
      <c r="F17" s="41" t="s">
        <v>76</v>
      </c>
      <c r="G17" s="15" t="s">
        <v>14</v>
      </c>
      <c r="H17" s="15">
        <v>236.6</v>
      </c>
      <c r="I17" s="12" t="s">
        <v>70</v>
      </c>
      <c r="J17" s="36" t="s">
        <v>71</v>
      </c>
    </row>
    <row r="19" spans="1:9" ht="15.75">
      <c r="A19" s="335" t="s">
        <v>64</v>
      </c>
      <c r="B19" s="335"/>
      <c r="C19" s="335"/>
      <c r="D19" s="335"/>
      <c r="E19" s="335"/>
      <c r="F19" s="335"/>
      <c r="G19" s="335"/>
      <c r="H19" s="335"/>
      <c r="I19" s="335"/>
    </row>
    <row r="20" spans="1:9" ht="15.75">
      <c r="A20" s="32"/>
      <c r="B20" s="32"/>
      <c r="C20" s="32"/>
      <c r="D20" s="32"/>
      <c r="E20" s="32"/>
      <c r="F20" s="32"/>
      <c r="G20" s="32"/>
      <c r="H20" s="32"/>
      <c r="I20" s="33"/>
    </row>
    <row r="21" spans="1:9" ht="15.75">
      <c r="A21" s="335" t="s">
        <v>39</v>
      </c>
      <c r="B21" s="335"/>
      <c r="C21" s="335"/>
      <c r="D21" s="335"/>
      <c r="E21" s="335"/>
      <c r="F21" s="335"/>
      <c r="G21" s="335"/>
      <c r="H21" s="335"/>
      <c r="I21" s="335"/>
    </row>
    <row r="22" spans="1:9" ht="15.75">
      <c r="A22" s="32"/>
      <c r="B22" s="32"/>
      <c r="C22" s="32"/>
      <c r="D22" s="32"/>
      <c r="E22" s="32"/>
      <c r="F22" s="32"/>
      <c r="G22" s="32"/>
      <c r="H22" s="32"/>
      <c r="I22" s="33"/>
    </row>
    <row r="23" spans="1:9" ht="15.75">
      <c r="A23" s="32"/>
      <c r="B23" s="32"/>
      <c r="C23" s="32"/>
      <c r="D23" s="32"/>
      <c r="E23" s="32"/>
      <c r="F23" s="32"/>
      <c r="G23" s="32"/>
      <c r="H23" s="32"/>
      <c r="I23" s="33"/>
    </row>
  </sheetData>
  <sheetProtection/>
  <mergeCells count="5">
    <mergeCell ref="B7:I7"/>
    <mergeCell ref="A19:I19"/>
    <mergeCell ref="A21:I21"/>
    <mergeCell ref="B15:B16"/>
    <mergeCell ref="A15:A16"/>
  </mergeCells>
  <printOptions/>
  <pageMargins left="0.5118110236220472" right="0.1968503937007874" top="0.7480314960629921" bottom="0.7480314960629921" header="0.31496062992125984" footer="0.31496062992125984"/>
  <pageSetup fitToHeight="0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="90" zoomScaleNormal="90" zoomScalePageLayoutView="0" workbookViewId="0" topLeftCell="A1">
      <selection activeCell="D34" sqref="D34"/>
    </sheetView>
  </sheetViews>
  <sheetFormatPr defaultColWidth="9.140625" defaultRowHeight="15"/>
  <cols>
    <col min="1" max="1" width="5.421875" style="4" customWidth="1"/>
    <col min="2" max="2" width="63.8515625" style="102" customWidth="1"/>
    <col min="3" max="3" width="9.7109375" style="4" customWidth="1"/>
    <col min="4" max="4" width="12.140625" style="4" customWidth="1"/>
    <col min="5" max="5" width="6.8515625" style="4" customWidth="1"/>
    <col min="6" max="6" width="34.140625" style="102" customWidth="1"/>
    <col min="7" max="7" width="7.7109375" style="4" customWidth="1"/>
    <col min="8" max="8" width="9.28125" style="4" customWidth="1"/>
    <col min="9" max="9" width="17.57421875" style="6" customWidth="1"/>
    <col min="10" max="10" width="16.00390625" style="5" customWidth="1"/>
    <col min="11" max="11" width="9.00390625" style="4" hidden="1" customWidth="1"/>
    <col min="12" max="12" width="8.7109375" style="4" hidden="1" customWidth="1"/>
    <col min="13" max="13" width="9.140625" style="4" hidden="1" customWidth="1"/>
    <col min="14" max="16384" width="9.140625" style="4" customWidth="1"/>
  </cols>
  <sheetData>
    <row r="1" spans="1:10" ht="15.75">
      <c r="A1" s="1" t="s">
        <v>0</v>
      </c>
      <c r="B1" s="2"/>
      <c r="C1" s="2"/>
      <c r="D1" s="2"/>
      <c r="E1" s="1"/>
      <c r="F1" s="4"/>
      <c r="G1" s="1" t="s">
        <v>1</v>
      </c>
      <c r="I1" s="1"/>
      <c r="J1" s="4"/>
    </row>
    <row r="2" spans="1:10" ht="15.75">
      <c r="A2" s="7" t="s">
        <v>2</v>
      </c>
      <c r="B2" s="7"/>
      <c r="C2" s="7"/>
      <c r="D2" s="7"/>
      <c r="E2" s="2"/>
      <c r="F2" s="4"/>
      <c r="G2" s="2" t="s">
        <v>3</v>
      </c>
      <c r="I2" s="2"/>
      <c r="J2" s="4"/>
    </row>
    <row r="3" spans="1:10" ht="15.75">
      <c r="A3" s="7" t="s">
        <v>143</v>
      </c>
      <c r="B3" s="7"/>
      <c r="C3" s="7"/>
      <c r="D3" s="7"/>
      <c r="E3" s="2"/>
      <c r="F3" s="4"/>
      <c r="G3" s="2" t="s">
        <v>5</v>
      </c>
      <c r="I3" s="2"/>
      <c r="J3" s="4"/>
    </row>
    <row r="4" spans="2:10" ht="15.75">
      <c r="B4" s="4"/>
      <c r="F4" s="4"/>
      <c r="G4" s="6"/>
      <c r="I4" s="4"/>
      <c r="J4" s="4"/>
    </row>
    <row r="5" spans="2:10" ht="15.75">
      <c r="B5" s="4"/>
      <c r="F5" s="4"/>
      <c r="G5" s="6"/>
      <c r="I5" s="4"/>
      <c r="J5" s="4"/>
    </row>
    <row r="6" spans="1:10" ht="15.75">
      <c r="A6" s="2"/>
      <c r="B6" s="2"/>
      <c r="C6" s="2"/>
      <c r="D6" s="2"/>
      <c r="E6" s="2"/>
      <c r="F6" s="4"/>
      <c r="G6" s="6"/>
      <c r="I6" s="4"/>
      <c r="J6" s="4"/>
    </row>
    <row r="7" spans="1:10" ht="15.75">
      <c r="A7" s="333" t="s">
        <v>6</v>
      </c>
      <c r="B7" s="333"/>
      <c r="C7" s="333"/>
      <c r="D7" s="333"/>
      <c r="E7" s="333"/>
      <c r="F7" s="333"/>
      <c r="G7" s="333"/>
      <c r="H7" s="333"/>
      <c r="I7" s="333"/>
      <c r="J7" s="333"/>
    </row>
    <row r="8" spans="2:10" ht="15.75">
      <c r="B8" s="4"/>
      <c r="F8" s="4"/>
      <c r="G8" s="6"/>
      <c r="I8" s="4"/>
      <c r="J8" s="4"/>
    </row>
    <row r="9" spans="1:10" ht="15.75">
      <c r="A9" s="1" t="s">
        <v>47</v>
      </c>
      <c r="B9" s="2"/>
      <c r="C9" s="2"/>
      <c r="D9" s="2"/>
      <c r="E9" s="2"/>
      <c r="F9" s="4"/>
      <c r="G9" s="6"/>
      <c r="I9" s="4"/>
      <c r="J9" s="4"/>
    </row>
    <row r="10" spans="1:10" ht="15.75">
      <c r="A10" s="1" t="s">
        <v>134</v>
      </c>
      <c r="B10" s="1"/>
      <c r="C10" s="2"/>
      <c r="D10" s="8"/>
      <c r="E10" s="2"/>
      <c r="F10" s="4"/>
      <c r="G10" s="6"/>
      <c r="I10" s="4"/>
      <c r="J10" s="4"/>
    </row>
    <row r="11" spans="1:10" ht="15.75">
      <c r="A11" s="2"/>
      <c r="B11" s="101"/>
      <c r="C11" s="2"/>
      <c r="D11" s="2"/>
      <c r="E11" s="2"/>
      <c r="F11" s="101"/>
      <c r="G11" s="2"/>
      <c r="H11" s="2"/>
      <c r="I11" s="10"/>
      <c r="J11" s="3"/>
    </row>
    <row r="12" spans="2:10" ht="36" customHeight="1" thickBot="1">
      <c r="B12" s="4"/>
      <c r="F12" s="4"/>
      <c r="I12" s="4"/>
      <c r="J12" s="4"/>
    </row>
    <row r="13" spans="1:10" ht="58.5" customHeight="1">
      <c r="A13" s="105" t="s">
        <v>7</v>
      </c>
      <c r="B13" s="109" t="s">
        <v>8</v>
      </c>
      <c r="C13" s="107" t="s">
        <v>9</v>
      </c>
      <c r="D13" s="107" t="s">
        <v>10</v>
      </c>
      <c r="E13" s="109" t="s">
        <v>7</v>
      </c>
      <c r="F13" s="109" t="s">
        <v>11</v>
      </c>
      <c r="G13" s="107" t="s">
        <v>9</v>
      </c>
      <c r="H13" s="107" t="s">
        <v>10</v>
      </c>
      <c r="I13" s="108" t="s">
        <v>68</v>
      </c>
      <c r="J13" s="110" t="s">
        <v>69</v>
      </c>
    </row>
    <row r="14" spans="1:10" ht="31.5">
      <c r="A14" s="111">
        <v>1</v>
      </c>
      <c r="B14" s="29" t="s">
        <v>146</v>
      </c>
      <c r="C14" s="11" t="s">
        <v>14</v>
      </c>
      <c r="D14" s="12">
        <v>3005</v>
      </c>
      <c r="E14" s="15"/>
      <c r="F14" s="29"/>
      <c r="G14" s="11"/>
      <c r="H14" s="11"/>
      <c r="I14" s="12"/>
      <c r="J14" s="112"/>
    </row>
    <row r="15" spans="1:10" s="16" customFormat="1" ht="16.5" customHeight="1">
      <c r="A15" s="111">
        <v>2</v>
      </c>
      <c r="B15" s="29" t="s">
        <v>132</v>
      </c>
      <c r="C15" s="11" t="s">
        <v>133</v>
      </c>
      <c r="D15" s="12">
        <v>7</v>
      </c>
      <c r="E15" s="15"/>
      <c r="F15" s="29"/>
      <c r="G15" s="11"/>
      <c r="H15" s="11"/>
      <c r="I15" s="12"/>
      <c r="J15" s="112"/>
    </row>
    <row r="16" spans="1:10" ht="18.75" customHeight="1">
      <c r="A16" s="111">
        <v>3</v>
      </c>
      <c r="B16" s="29" t="s">
        <v>119</v>
      </c>
      <c r="C16" s="15" t="s">
        <v>14</v>
      </c>
      <c r="D16" s="20">
        <v>1585</v>
      </c>
      <c r="E16" s="15">
        <v>1</v>
      </c>
      <c r="F16" s="13" t="s">
        <v>120</v>
      </c>
      <c r="G16" s="15" t="s">
        <v>14</v>
      </c>
      <c r="H16" s="15">
        <v>1585</v>
      </c>
      <c r="I16" s="20" t="s">
        <v>144</v>
      </c>
      <c r="J16" s="112" t="s">
        <v>145</v>
      </c>
    </row>
    <row r="17" spans="1:10" ht="35.25" customHeight="1">
      <c r="A17" s="111">
        <v>4</v>
      </c>
      <c r="B17" s="52" t="s">
        <v>130</v>
      </c>
      <c r="C17" s="15" t="s">
        <v>14</v>
      </c>
      <c r="D17" s="20">
        <v>2165</v>
      </c>
      <c r="E17" s="15">
        <v>2</v>
      </c>
      <c r="F17" s="13" t="s">
        <v>120</v>
      </c>
      <c r="G17" s="15" t="s">
        <v>14</v>
      </c>
      <c r="H17" s="15">
        <v>2165</v>
      </c>
      <c r="I17" s="20" t="s">
        <v>144</v>
      </c>
      <c r="J17" s="112" t="s">
        <v>145</v>
      </c>
    </row>
    <row r="18" spans="1:10" ht="34.5" customHeight="1">
      <c r="A18" s="111">
        <v>5</v>
      </c>
      <c r="B18" s="29" t="s">
        <v>131</v>
      </c>
      <c r="C18" s="15" t="s">
        <v>14</v>
      </c>
      <c r="D18" s="20">
        <v>650</v>
      </c>
      <c r="E18" s="15">
        <v>3</v>
      </c>
      <c r="F18" s="13" t="s">
        <v>121</v>
      </c>
      <c r="G18" s="15" t="s">
        <v>14</v>
      </c>
      <c r="H18" s="100">
        <v>650</v>
      </c>
      <c r="I18" s="20" t="s">
        <v>144</v>
      </c>
      <c r="J18" s="112" t="s">
        <v>145</v>
      </c>
    </row>
    <row r="19" spans="1:10" ht="31.5">
      <c r="A19" s="111">
        <v>6</v>
      </c>
      <c r="B19" s="29" t="s">
        <v>122</v>
      </c>
      <c r="C19" s="15" t="s">
        <v>13</v>
      </c>
      <c r="D19" s="20">
        <v>90</v>
      </c>
      <c r="E19" s="15"/>
      <c r="F19" s="13"/>
      <c r="G19" s="15"/>
      <c r="H19" s="15"/>
      <c r="I19" s="20"/>
      <c r="J19" s="112"/>
    </row>
    <row r="20" spans="1:10" ht="18" customHeight="1">
      <c r="A20" s="111">
        <v>7</v>
      </c>
      <c r="B20" s="29" t="s">
        <v>142</v>
      </c>
      <c r="C20" s="15" t="s">
        <v>13</v>
      </c>
      <c r="D20" s="20">
        <v>4510</v>
      </c>
      <c r="E20" s="15">
        <v>4</v>
      </c>
      <c r="F20" s="29" t="s">
        <v>140</v>
      </c>
      <c r="G20" s="15" t="s">
        <v>80</v>
      </c>
      <c r="H20" s="15">
        <v>740</v>
      </c>
      <c r="I20" s="20" t="s">
        <v>144</v>
      </c>
      <c r="J20" s="112" t="s">
        <v>145</v>
      </c>
    </row>
    <row r="21" spans="1:10" ht="15.75">
      <c r="A21" s="111"/>
      <c r="B21" s="29"/>
      <c r="C21" s="15"/>
      <c r="D21" s="20"/>
      <c r="E21" s="15">
        <v>5</v>
      </c>
      <c r="F21" s="29" t="s">
        <v>147</v>
      </c>
      <c r="G21" s="15" t="s">
        <v>34</v>
      </c>
      <c r="H21" s="15">
        <v>100</v>
      </c>
      <c r="I21" s="20" t="s">
        <v>144</v>
      </c>
      <c r="J21" s="112" t="s">
        <v>145</v>
      </c>
    </row>
    <row r="22" spans="1:10" ht="15.75">
      <c r="A22" s="111">
        <v>8</v>
      </c>
      <c r="B22" s="13" t="s">
        <v>83</v>
      </c>
      <c r="C22" s="15" t="s">
        <v>13</v>
      </c>
      <c r="D22" s="20">
        <v>4510</v>
      </c>
      <c r="E22" s="15">
        <v>6</v>
      </c>
      <c r="F22" s="13" t="s">
        <v>84</v>
      </c>
      <c r="G22" s="15" t="s">
        <v>80</v>
      </c>
      <c r="H22" s="15">
        <v>4.5</v>
      </c>
      <c r="I22" s="20" t="s">
        <v>144</v>
      </c>
      <c r="J22" s="112" t="s">
        <v>145</v>
      </c>
    </row>
    <row r="23" spans="1:10" ht="15.75">
      <c r="A23" s="111"/>
      <c r="B23" s="13"/>
      <c r="C23" s="17"/>
      <c r="D23" s="17"/>
      <c r="E23" s="15">
        <v>7</v>
      </c>
      <c r="F23" s="13" t="s">
        <v>123</v>
      </c>
      <c r="G23" s="15" t="s">
        <v>91</v>
      </c>
      <c r="H23" s="15">
        <v>14</v>
      </c>
      <c r="I23" s="20" t="s">
        <v>144</v>
      </c>
      <c r="J23" s="112" t="s">
        <v>145</v>
      </c>
    </row>
    <row r="24" spans="1:10" ht="15.75">
      <c r="A24" s="111"/>
      <c r="B24" s="13"/>
      <c r="C24" s="17"/>
      <c r="D24" s="17"/>
      <c r="E24" s="15">
        <v>8</v>
      </c>
      <c r="F24" s="13" t="s">
        <v>77</v>
      </c>
      <c r="G24" s="15" t="s">
        <v>91</v>
      </c>
      <c r="H24" s="15">
        <v>2</v>
      </c>
      <c r="I24" s="20" t="s">
        <v>144</v>
      </c>
      <c r="J24" s="112" t="s">
        <v>145</v>
      </c>
    </row>
    <row r="25" spans="1:10" ht="15.75">
      <c r="A25" s="111"/>
      <c r="B25" s="13"/>
      <c r="C25" s="17"/>
      <c r="D25" s="17"/>
      <c r="E25" s="15">
        <v>9</v>
      </c>
      <c r="F25" s="13" t="s">
        <v>124</v>
      </c>
      <c r="G25" s="15" t="s">
        <v>91</v>
      </c>
      <c r="H25" s="15">
        <v>5</v>
      </c>
      <c r="I25" s="20" t="s">
        <v>144</v>
      </c>
      <c r="J25" s="112" t="s">
        <v>145</v>
      </c>
    </row>
    <row r="26" spans="1:10" ht="15.75">
      <c r="A26" s="111"/>
      <c r="B26" s="13"/>
      <c r="C26" s="17"/>
      <c r="D26" s="17"/>
      <c r="E26" s="15">
        <v>10</v>
      </c>
      <c r="F26" s="13" t="s">
        <v>125</v>
      </c>
      <c r="G26" s="15" t="s">
        <v>91</v>
      </c>
      <c r="H26" s="15">
        <v>10</v>
      </c>
      <c r="I26" s="20" t="s">
        <v>144</v>
      </c>
      <c r="J26" s="112" t="s">
        <v>145</v>
      </c>
    </row>
    <row r="27" spans="1:10" ht="16.5" thickBot="1">
      <c r="A27" s="123"/>
      <c r="B27" s="118"/>
      <c r="C27" s="115"/>
      <c r="D27" s="115"/>
      <c r="E27" s="119">
        <v>11</v>
      </c>
      <c r="F27" s="118" t="s">
        <v>126</v>
      </c>
      <c r="G27" s="119" t="s">
        <v>127</v>
      </c>
      <c r="H27" s="119">
        <v>2</v>
      </c>
      <c r="I27" s="120" t="s">
        <v>144</v>
      </c>
      <c r="J27" s="124" t="s">
        <v>145</v>
      </c>
    </row>
    <row r="28" spans="1:10" ht="15.75">
      <c r="A28" s="21"/>
      <c r="B28" s="63"/>
      <c r="C28" s="7"/>
      <c r="D28" s="7"/>
      <c r="F28" s="101"/>
      <c r="G28" s="2"/>
      <c r="H28" s="2"/>
      <c r="I28" s="10"/>
      <c r="J28" s="3"/>
    </row>
    <row r="29" spans="1:10" ht="15.75">
      <c r="A29" s="335" t="s">
        <v>138</v>
      </c>
      <c r="B29" s="335"/>
      <c r="C29" s="335"/>
      <c r="D29" s="335"/>
      <c r="E29" s="335"/>
      <c r="F29" s="335"/>
      <c r="G29" s="335"/>
      <c r="I29" s="4"/>
      <c r="J29" s="4"/>
    </row>
    <row r="30" spans="1:10" ht="15.75">
      <c r="A30" s="32"/>
      <c r="B30" s="32"/>
      <c r="C30" s="32"/>
      <c r="D30" s="32"/>
      <c r="E30" s="32"/>
      <c r="F30" s="32"/>
      <c r="G30" s="33"/>
      <c r="I30" s="4"/>
      <c r="J30" s="4"/>
    </row>
    <row r="31" spans="1:10" ht="15.75">
      <c r="A31" s="335" t="s">
        <v>136</v>
      </c>
      <c r="B31" s="335"/>
      <c r="C31" s="335"/>
      <c r="D31" s="335"/>
      <c r="E31" s="335"/>
      <c r="F31" s="335"/>
      <c r="G31" s="335"/>
      <c r="I31" s="4"/>
      <c r="J31" s="4"/>
    </row>
    <row r="32" spans="1:7" ht="15.75">
      <c r="A32" s="335"/>
      <c r="B32" s="335"/>
      <c r="C32" s="335"/>
      <c r="D32" s="335"/>
      <c r="E32" s="335"/>
      <c r="F32" s="335"/>
      <c r="G32" s="335"/>
    </row>
    <row r="33" spans="1:7" ht="15.75">
      <c r="A33" s="335" t="s">
        <v>137</v>
      </c>
      <c r="B33" s="335"/>
      <c r="C33" s="335"/>
      <c r="D33" s="335"/>
      <c r="E33" s="335"/>
      <c r="F33" s="335"/>
      <c r="G33" s="335"/>
    </row>
    <row r="35" spans="1:7" ht="15.75">
      <c r="A35" s="335"/>
      <c r="B35" s="335"/>
      <c r="C35" s="335"/>
      <c r="D35" s="335"/>
      <c r="E35" s="335"/>
      <c r="F35" s="335"/>
      <c r="G35" s="335"/>
    </row>
  </sheetData>
  <sheetProtection/>
  <mergeCells count="6">
    <mergeCell ref="A7:J7"/>
    <mergeCell ref="A35:G35"/>
    <mergeCell ref="A29:G29"/>
    <mergeCell ref="A31:G31"/>
    <mergeCell ref="A32:G32"/>
    <mergeCell ref="A33:G33"/>
  </mergeCells>
  <printOptions/>
  <pageMargins left="0.5118110236220472" right="0.5118110236220472" top="0.7480314960629921" bottom="0.35433070866141736" header="0.31496062992125984" footer="0.31496062992125984"/>
  <pageSetup fitToHeight="0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A19">
      <selection activeCell="A5" sqref="A5:IV5"/>
    </sheetView>
  </sheetViews>
  <sheetFormatPr defaultColWidth="9.140625" defaultRowHeight="15"/>
  <cols>
    <col min="1" max="1" width="3.7109375" style="4" customWidth="1"/>
    <col min="2" max="2" width="41.00390625" style="102" customWidth="1"/>
    <col min="3" max="3" width="5.8515625" style="4" customWidth="1"/>
    <col min="4" max="4" width="8.7109375" style="4" customWidth="1"/>
    <col min="5" max="5" width="11.421875" style="6" customWidth="1"/>
    <col min="6" max="6" width="13.00390625" style="5" customWidth="1"/>
    <col min="7" max="7" width="5.7109375" style="4" customWidth="1"/>
    <col min="8" max="8" width="29.421875" style="102" customWidth="1"/>
    <col min="9" max="9" width="6.140625" style="4" customWidth="1"/>
    <col min="10" max="10" width="8.00390625" style="4" customWidth="1"/>
    <col min="11" max="11" width="11.28125" style="6" customWidth="1"/>
    <col min="12" max="12" width="13.140625" style="5" customWidth="1"/>
    <col min="13" max="13" width="13.00390625" style="6" customWidth="1"/>
    <col min="14" max="16384" width="9.140625" style="4" customWidth="1"/>
  </cols>
  <sheetData>
    <row r="1" spans="1:13" ht="15.75">
      <c r="A1" s="1" t="s">
        <v>0</v>
      </c>
      <c r="B1" s="2"/>
      <c r="C1" s="2"/>
      <c r="D1" s="2"/>
      <c r="E1" s="2"/>
      <c r="F1" s="2"/>
      <c r="I1" s="6"/>
      <c r="K1" s="1" t="s">
        <v>1</v>
      </c>
      <c r="L1" s="4"/>
      <c r="M1" s="104"/>
    </row>
    <row r="2" spans="1:13" ht="15.75">
      <c r="A2" s="7" t="s">
        <v>2</v>
      </c>
      <c r="B2" s="7"/>
      <c r="C2" s="7"/>
      <c r="D2" s="7"/>
      <c r="E2" s="7"/>
      <c r="F2" s="7"/>
      <c r="I2" s="6"/>
      <c r="K2" s="2" t="s">
        <v>3</v>
      </c>
      <c r="L2" s="4"/>
      <c r="M2" s="104"/>
    </row>
    <row r="3" spans="1:13" ht="15.75">
      <c r="A3" s="7" t="s">
        <v>89</v>
      </c>
      <c r="B3" s="7"/>
      <c r="C3" s="7"/>
      <c r="D3" s="7"/>
      <c r="E3" s="7"/>
      <c r="F3" s="7"/>
      <c r="I3" s="6"/>
      <c r="K3" s="2" t="s">
        <v>5</v>
      </c>
      <c r="L3" s="4"/>
      <c r="M3" s="104"/>
    </row>
    <row r="4" spans="2:13" ht="15.75">
      <c r="B4" s="4"/>
      <c r="E4" s="4"/>
      <c r="F4" s="4"/>
      <c r="H4" s="4"/>
      <c r="I4" s="6"/>
      <c r="K4" s="4"/>
      <c r="L4" s="4"/>
      <c r="M4" s="4"/>
    </row>
    <row r="5" spans="1:13" ht="15.75">
      <c r="A5" s="2"/>
      <c r="B5" s="2"/>
      <c r="C5" s="2"/>
      <c r="D5" s="2"/>
      <c r="E5" s="2"/>
      <c r="F5" s="2"/>
      <c r="G5" s="2"/>
      <c r="H5" s="4"/>
      <c r="I5" s="6"/>
      <c r="K5" s="4"/>
      <c r="L5" s="4"/>
      <c r="M5" s="4"/>
    </row>
    <row r="6" spans="1:13" ht="15.75">
      <c r="A6" s="2"/>
      <c r="B6" s="333" t="s">
        <v>135</v>
      </c>
      <c r="C6" s="333"/>
      <c r="D6" s="333"/>
      <c r="E6" s="333"/>
      <c r="F6" s="333"/>
      <c r="G6" s="333"/>
      <c r="H6" s="333"/>
      <c r="I6" s="333"/>
      <c r="K6" s="4"/>
      <c r="L6" s="4"/>
      <c r="M6" s="4"/>
    </row>
    <row r="7" spans="1:13" ht="15.75">
      <c r="A7" s="2"/>
      <c r="B7" s="99"/>
      <c r="C7" s="99"/>
      <c r="D7" s="99"/>
      <c r="E7" s="99"/>
      <c r="F7" s="99"/>
      <c r="G7" s="99"/>
      <c r="H7" s="99"/>
      <c r="I7" s="99"/>
      <c r="K7" s="4"/>
      <c r="L7" s="4"/>
      <c r="M7" s="4"/>
    </row>
    <row r="8" spans="1:13" ht="15.75">
      <c r="A8" s="1" t="s">
        <v>47</v>
      </c>
      <c r="B8" s="2"/>
      <c r="C8" s="2"/>
      <c r="D8" s="2"/>
      <c r="E8" s="2"/>
      <c r="F8" s="2"/>
      <c r="G8" s="2"/>
      <c r="H8" s="4"/>
      <c r="I8" s="6"/>
      <c r="K8" s="4"/>
      <c r="L8" s="4"/>
      <c r="M8" s="4"/>
    </row>
    <row r="9" spans="1:13" ht="15.75">
      <c r="A9" s="1" t="s">
        <v>134</v>
      </c>
      <c r="B9" s="1"/>
      <c r="C9" s="2"/>
      <c r="D9" s="8"/>
      <c r="E9" s="2"/>
      <c r="F9" s="2"/>
      <c r="G9" s="2"/>
      <c r="H9" s="4"/>
      <c r="I9" s="6"/>
      <c r="K9" s="4"/>
      <c r="L9" s="4"/>
      <c r="M9" s="4"/>
    </row>
    <row r="10" spans="1:13" ht="16.5" thickBot="1">
      <c r="A10" s="2"/>
      <c r="B10" s="101"/>
      <c r="C10" s="2"/>
      <c r="D10" s="2"/>
      <c r="E10" s="10"/>
      <c r="F10" s="3"/>
      <c r="G10" s="2"/>
      <c r="H10" s="101"/>
      <c r="I10" s="2"/>
      <c r="J10" s="2"/>
      <c r="K10" s="10"/>
      <c r="L10" s="3"/>
      <c r="M10" s="10"/>
    </row>
    <row r="11" spans="1:13" ht="43.5" customHeight="1">
      <c r="A11" s="105" t="s">
        <v>7</v>
      </c>
      <c r="B11" s="106" t="s">
        <v>8</v>
      </c>
      <c r="C11" s="107" t="s">
        <v>9</v>
      </c>
      <c r="D11" s="107" t="s">
        <v>10</v>
      </c>
      <c r="E11" s="108" t="s">
        <v>41</v>
      </c>
      <c r="F11" s="108" t="s">
        <v>42</v>
      </c>
      <c r="G11" s="109" t="s">
        <v>7</v>
      </c>
      <c r="H11" s="106" t="s">
        <v>11</v>
      </c>
      <c r="I11" s="107" t="s">
        <v>9</v>
      </c>
      <c r="J11" s="107" t="s">
        <v>10</v>
      </c>
      <c r="K11" s="108" t="s">
        <v>45</v>
      </c>
      <c r="L11" s="108" t="s">
        <v>43</v>
      </c>
      <c r="M11" s="110" t="s">
        <v>46</v>
      </c>
    </row>
    <row r="12" spans="1:13" ht="51" customHeight="1">
      <c r="A12" s="111">
        <v>1</v>
      </c>
      <c r="B12" s="29" t="s">
        <v>129</v>
      </c>
      <c r="C12" s="11" t="s">
        <v>14</v>
      </c>
      <c r="D12" s="12">
        <v>3005</v>
      </c>
      <c r="E12" s="12">
        <v>911</v>
      </c>
      <c r="F12" s="12">
        <f>D12*E12</f>
        <v>2737555</v>
      </c>
      <c r="G12" s="15"/>
      <c r="H12" s="29"/>
      <c r="I12" s="11"/>
      <c r="J12" s="11"/>
      <c r="K12" s="12"/>
      <c r="L12" s="12"/>
      <c r="M12" s="112">
        <f>F12+L12</f>
        <v>2737555</v>
      </c>
    </row>
    <row r="13" spans="1:13" ht="31.5">
      <c r="A13" s="111">
        <v>2</v>
      </c>
      <c r="B13" s="29" t="s">
        <v>132</v>
      </c>
      <c r="C13" s="11" t="s">
        <v>133</v>
      </c>
      <c r="D13" s="12">
        <v>7</v>
      </c>
      <c r="E13" s="12">
        <v>500</v>
      </c>
      <c r="F13" s="12">
        <f aca="true" t="shared" si="0" ref="F13:F20">D13*E13</f>
        <v>3500</v>
      </c>
      <c r="G13" s="15"/>
      <c r="H13" s="29"/>
      <c r="I13" s="11"/>
      <c r="J13" s="11"/>
      <c r="K13" s="12"/>
      <c r="L13" s="12"/>
      <c r="M13" s="112">
        <f aca="true" t="shared" si="1" ref="M13:M25">F13+L13</f>
        <v>3500</v>
      </c>
    </row>
    <row r="14" spans="1:13" s="16" customFormat="1" ht="15" customHeight="1">
      <c r="A14" s="111">
        <v>3</v>
      </c>
      <c r="B14" s="29" t="s">
        <v>119</v>
      </c>
      <c r="C14" s="15" t="s">
        <v>14</v>
      </c>
      <c r="D14" s="20">
        <v>1585</v>
      </c>
      <c r="E14" s="20">
        <v>966</v>
      </c>
      <c r="F14" s="12">
        <f t="shared" si="0"/>
        <v>1531110</v>
      </c>
      <c r="G14" s="15">
        <v>1</v>
      </c>
      <c r="H14" s="13" t="s">
        <v>120</v>
      </c>
      <c r="I14" s="15" t="s">
        <v>14</v>
      </c>
      <c r="J14" s="15">
        <v>1585</v>
      </c>
      <c r="K14" s="20">
        <v>1700</v>
      </c>
      <c r="L14" s="12">
        <f>J14*K14</f>
        <v>2694500</v>
      </c>
      <c r="M14" s="112">
        <f t="shared" si="1"/>
        <v>4225610</v>
      </c>
    </row>
    <row r="15" spans="1:13" ht="33" customHeight="1">
      <c r="A15" s="111">
        <v>4</v>
      </c>
      <c r="B15" s="52" t="s">
        <v>130</v>
      </c>
      <c r="C15" s="15" t="s">
        <v>14</v>
      </c>
      <c r="D15" s="20">
        <v>2165</v>
      </c>
      <c r="E15" s="20">
        <v>966</v>
      </c>
      <c r="F15" s="12">
        <f t="shared" si="0"/>
        <v>2091390</v>
      </c>
      <c r="G15" s="15">
        <v>2</v>
      </c>
      <c r="H15" s="13" t="s">
        <v>120</v>
      </c>
      <c r="I15" s="15" t="s">
        <v>14</v>
      </c>
      <c r="J15" s="15">
        <v>2165</v>
      </c>
      <c r="K15" s="20">
        <v>1700</v>
      </c>
      <c r="L15" s="12">
        <f aca="true" t="shared" si="2" ref="L15:L25">J15*K15</f>
        <v>3680500</v>
      </c>
      <c r="M15" s="112">
        <f t="shared" si="1"/>
        <v>5771890</v>
      </c>
    </row>
    <row r="16" spans="1:13" ht="48.75" customHeight="1">
      <c r="A16" s="111">
        <v>5</v>
      </c>
      <c r="B16" s="29" t="s">
        <v>131</v>
      </c>
      <c r="C16" s="15" t="s">
        <v>14</v>
      </c>
      <c r="D16" s="20">
        <v>650</v>
      </c>
      <c r="E16" s="20">
        <v>966</v>
      </c>
      <c r="F16" s="12">
        <f t="shared" si="0"/>
        <v>627900</v>
      </c>
      <c r="G16" s="15">
        <v>3</v>
      </c>
      <c r="H16" s="13" t="s">
        <v>121</v>
      </c>
      <c r="I16" s="15" t="s">
        <v>14</v>
      </c>
      <c r="J16" s="100">
        <v>650</v>
      </c>
      <c r="K16" s="20">
        <v>2000</v>
      </c>
      <c r="L16" s="12">
        <f t="shared" si="2"/>
        <v>1300000</v>
      </c>
      <c r="M16" s="112">
        <f t="shared" si="1"/>
        <v>1927900</v>
      </c>
    </row>
    <row r="17" spans="1:13" ht="32.25" customHeight="1">
      <c r="A17" s="111">
        <v>6</v>
      </c>
      <c r="B17" s="29" t="s">
        <v>122</v>
      </c>
      <c r="C17" s="15" t="s">
        <v>13</v>
      </c>
      <c r="D17" s="20">
        <v>90</v>
      </c>
      <c r="E17" s="20">
        <v>538</v>
      </c>
      <c r="F17" s="12">
        <f t="shared" si="0"/>
        <v>48420</v>
      </c>
      <c r="G17" s="15"/>
      <c r="H17" s="13"/>
      <c r="I17" s="15"/>
      <c r="J17" s="15"/>
      <c r="K17" s="20"/>
      <c r="L17" s="12"/>
      <c r="M17" s="112">
        <f t="shared" si="1"/>
        <v>48420</v>
      </c>
    </row>
    <row r="18" spans="1:13" ht="31.5">
      <c r="A18" s="111">
        <v>7</v>
      </c>
      <c r="B18" s="29" t="s">
        <v>141</v>
      </c>
      <c r="C18" s="15" t="s">
        <v>13</v>
      </c>
      <c r="D18" s="20">
        <v>4510</v>
      </c>
      <c r="E18" s="20">
        <v>966</v>
      </c>
      <c r="F18" s="12">
        <f t="shared" si="0"/>
        <v>4356660</v>
      </c>
      <c r="G18" s="15">
        <v>4</v>
      </c>
      <c r="H18" s="29" t="s">
        <v>140</v>
      </c>
      <c r="I18" s="15" t="s">
        <v>80</v>
      </c>
      <c r="J18" s="15">
        <v>740</v>
      </c>
      <c r="K18" s="20">
        <v>8800</v>
      </c>
      <c r="L18" s="12">
        <f t="shared" si="2"/>
        <v>6512000</v>
      </c>
      <c r="M18" s="112">
        <f t="shared" si="1"/>
        <v>10868660</v>
      </c>
    </row>
    <row r="19" spans="1:13" ht="16.5" customHeight="1">
      <c r="A19" s="111"/>
      <c r="B19" s="29"/>
      <c r="C19" s="15"/>
      <c r="D19" s="20"/>
      <c r="E19" s="20"/>
      <c r="F19" s="12"/>
      <c r="G19" s="15">
        <v>5</v>
      </c>
      <c r="H19" s="29" t="s">
        <v>147</v>
      </c>
      <c r="I19" s="15" t="s">
        <v>34</v>
      </c>
      <c r="J19" s="15">
        <v>100</v>
      </c>
      <c r="K19" s="20">
        <v>140</v>
      </c>
      <c r="L19" s="12">
        <f t="shared" si="2"/>
        <v>14000</v>
      </c>
      <c r="M19" s="112">
        <f t="shared" si="1"/>
        <v>14000</v>
      </c>
    </row>
    <row r="20" spans="1:13" ht="14.25" customHeight="1">
      <c r="A20" s="111">
        <v>8</v>
      </c>
      <c r="B20" s="13" t="s">
        <v>83</v>
      </c>
      <c r="C20" s="15" t="s">
        <v>13</v>
      </c>
      <c r="D20" s="20">
        <v>4510</v>
      </c>
      <c r="E20" s="20">
        <v>17</v>
      </c>
      <c r="F20" s="12">
        <f t="shared" si="0"/>
        <v>76670</v>
      </c>
      <c r="G20" s="15">
        <v>6</v>
      </c>
      <c r="H20" s="13" t="s">
        <v>84</v>
      </c>
      <c r="I20" s="15" t="s">
        <v>80</v>
      </c>
      <c r="J20" s="15">
        <v>4.5</v>
      </c>
      <c r="K20" s="20">
        <v>20000</v>
      </c>
      <c r="L20" s="12">
        <f t="shared" si="2"/>
        <v>90000</v>
      </c>
      <c r="M20" s="112">
        <f t="shared" si="1"/>
        <v>166670</v>
      </c>
    </row>
    <row r="21" spans="1:13" ht="14.25" customHeight="1">
      <c r="A21" s="111"/>
      <c r="B21" s="13"/>
      <c r="C21" s="17"/>
      <c r="D21" s="17"/>
      <c r="E21" s="28"/>
      <c r="F21" s="14"/>
      <c r="G21" s="15">
        <v>7</v>
      </c>
      <c r="H21" s="13" t="s">
        <v>123</v>
      </c>
      <c r="I21" s="15" t="s">
        <v>91</v>
      </c>
      <c r="J21" s="15">
        <v>14</v>
      </c>
      <c r="K21" s="20">
        <v>28000</v>
      </c>
      <c r="L21" s="12">
        <f t="shared" si="2"/>
        <v>392000</v>
      </c>
      <c r="M21" s="112">
        <f t="shared" si="1"/>
        <v>392000</v>
      </c>
    </row>
    <row r="22" spans="1:13" ht="14.25" customHeight="1">
      <c r="A22" s="111"/>
      <c r="B22" s="13"/>
      <c r="C22" s="17"/>
      <c r="D22" s="17"/>
      <c r="E22" s="28"/>
      <c r="F22" s="14"/>
      <c r="G22" s="15">
        <v>8</v>
      </c>
      <c r="H22" s="13" t="s">
        <v>77</v>
      </c>
      <c r="I22" s="15" t="s">
        <v>91</v>
      </c>
      <c r="J22" s="15">
        <v>2</v>
      </c>
      <c r="K22" s="20">
        <v>16000</v>
      </c>
      <c r="L22" s="12">
        <f t="shared" si="2"/>
        <v>32000</v>
      </c>
      <c r="M22" s="112">
        <f t="shared" si="1"/>
        <v>32000</v>
      </c>
    </row>
    <row r="23" spans="1:13" ht="14.25" customHeight="1">
      <c r="A23" s="111"/>
      <c r="B23" s="13"/>
      <c r="C23" s="17"/>
      <c r="D23" s="17"/>
      <c r="E23" s="28"/>
      <c r="F23" s="14"/>
      <c r="G23" s="15">
        <v>9</v>
      </c>
      <c r="H23" s="13" t="s">
        <v>124</v>
      </c>
      <c r="I23" s="15" t="s">
        <v>91</v>
      </c>
      <c r="J23" s="15">
        <v>5</v>
      </c>
      <c r="K23" s="20">
        <v>56000</v>
      </c>
      <c r="L23" s="12">
        <f t="shared" si="2"/>
        <v>280000</v>
      </c>
      <c r="M23" s="112">
        <f t="shared" si="1"/>
        <v>280000</v>
      </c>
    </row>
    <row r="24" spans="1:13" ht="14.25" customHeight="1">
      <c r="A24" s="111"/>
      <c r="B24" s="13"/>
      <c r="C24" s="17"/>
      <c r="D24" s="17"/>
      <c r="E24" s="28"/>
      <c r="F24" s="14"/>
      <c r="G24" s="15">
        <v>10</v>
      </c>
      <c r="H24" s="13" t="s">
        <v>125</v>
      </c>
      <c r="I24" s="15" t="s">
        <v>91</v>
      </c>
      <c r="J24" s="15">
        <v>10</v>
      </c>
      <c r="K24" s="20">
        <v>52000</v>
      </c>
      <c r="L24" s="12">
        <f t="shared" si="2"/>
        <v>520000</v>
      </c>
      <c r="M24" s="112">
        <f t="shared" si="1"/>
        <v>520000</v>
      </c>
    </row>
    <row r="25" spans="1:13" ht="14.25" customHeight="1">
      <c r="A25" s="111"/>
      <c r="B25" s="13"/>
      <c r="C25" s="17"/>
      <c r="D25" s="17"/>
      <c r="E25" s="28"/>
      <c r="F25" s="14"/>
      <c r="G25" s="15">
        <v>11</v>
      </c>
      <c r="H25" s="13" t="s">
        <v>126</v>
      </c>
      <c r="I25" s="15" t="s">
        <v>127</v>
      </c>
      <c r="J25" s="15">
        <v>2</v>
      </c>
      <c r="K25" s="20">
        <v>25000</v>
      </c>
      <c r="L25" s="12">
        <f t="shared" si="2"/>
        <v>50000</v>
      </c>
      <c r="M25" s="112">
        <f t="shared" si="1"/>
        <v>50000</v>
      </c>
    </row>
    <row r="26" spans="1:13" ht="14.25" customHeight="1" thickBot="1">
      <c r="A26" s="113"/>
      <c r="B26" s="114" t="s">
        <v>44</v>
      </c>
      <c r="C26" s="115"/>
      <c r="D26" s="115"/>
      <c r="E26" s="116"/>
      <c r="F26" s="117">
        <f>SUM(F12:F25)</f>
        <v>11473205</v>
      </c>
      <c r="G26" s="115"/>
      <c r="H26" s="118"/>
      <c r="I26" s="119"/>
      <c r="J26" s="119"/>
      <c r="K26" s="120"/>
      <c r="L26" s="121">
        <f>SUM(L14:L25)</f>
        <v>15565000</v>
      </c>
      <c r="M26" s="122">
        <f>SUM(M12:M25)</f>
        <v>27038205</v>
      </c>
    </row>
    <row r="27" spans="1:13" ht="15.75">
      <c r="A27" s="21"/>
      <c r="B27" s="63"/>
      <c r="C27" s="21"/>
      <c r="D27" s="21"/>
      <c r="E27" s="40"/>
      <c r="F27" s="23"/>
      <c r="G27" s="21"/>
      <c r="H27" s="63"/>
      <c r="I27" s="25"/>
      <c r="J27" s="25"/>
      <c r="K27" s="27"/>
      <c r="L27" s="26"/>
      <c r="M27" s="27"/>
    </row>
    <row r="28" spans="1:13" ht="15.75">
      <c r="A28" s="335" t="s">
        <v>138</v>
      </c>
      <c r="B28" s="335"/>
      <c r="C28" s="335"/>
      <c r="D28" s="335"/>
      <c r="E28" s="335"/>
      <c r="F28" s="335"/>
      <c r="G28" s="335"/>
      <c r="H28" s="335"/>
      <c r="I28" s="335"/>
      <c r="K28" s="4"/>
      <c r="L28" s="4"/>
      <c r="M28" s="4"/>
    </row>
    <row r="29" spans="1:13" ht="9.75" customHeight="1">
      <c r="A29" s="32"/>
      <c r="B29" s="32"/>
      <c r="C29" s="32"/>
      <c r="D29" s="32"/>
      <c r="E29" s="32"/>
      <c r="F29" s="32"/>
      <c r="G29" s="32"/>
      <c r="H29" s="32"/>
      <c r="I29" s="33"/>
      <c r="K29" s="4"/>
      <c r="L29" s="4"/>
      <c r="M29" s="4"/>
    </row>
    <row r="30" spans="1:13" ht="15.75">
      <c r="A30" s="335" t="s">
        <v>136</v>
      </c>
      <c r="B30" s="335"/>
      <c r="C30" s="335"/>
      <c r="D30" s="335"/>
      <c r="E30" s="335"/>
      <c r="F30" s="335"/>
      <c r="G30" s="335"/>
      <c r="H30" s="335"/>
      <c r="I30" s="335"/>
      <c r="K30" s="4"/>
      <c r="L30" s="4"/>
      <c r="M30" s="4"/>
    </row>
    <row r="31" spans="1:9" ht="9" customHeight="1">
      <c r="A31" s="335"/>
      <c r="B31" s="335"/>
      <c r="C31" s="335"/>
      <c r="D31" s="335"/>
      <c r="E31" s="335"/>
      <c r="F31" s="335"/>
      <c r="G31" s="335"/>
      <c r="H31" s="335"/>
      <c r="I31" s="335"/>
    </row>
    <row r="32" spans="1:9" ht="15.75">
      <c r="A32" s="335" t="s">
        <v>137</v>
      </c>
      <c r="B32" s="335"/>
      <c r="C32" s="335"/>
      <c r="D32" s="335"/>
      <c r="E32" s="335"/>
      <c r="F32" s="335"/>
      <c r="G32" s="335"/>
      <c r="H32" s="335"/>
      <c r="I32" s="335"/>
    </row>
    <row r="33" ht="9" customHeight="1"/>
    <row r="34" spans="1:9" ht="15.75">
      <c r="A34" s="335" t="s">
        <v>139</v>
      </c>
      <c r="B34" s="335"/>
      <c r="C34" s="335"/>
      <c r="D34" s="335"/>
      <c r="E34" s="335"/>
      <c r="F34" s="335"/>
      <c r="G34" s="335"/>
      <c r="H34" s="335"/>
      <c r="I34" s="335"/>
    </row>
  </sheetData>
  <sheetProtection/>
  <mergeCells count="6">
    <mergeCell ref="A34:I34"/>
    <mergeCell ref="B6:I6"/>
    <mergeCell ref="A28:I28"/>
    <mergeCell ref="A30:I30"/>
    <mergeCell ref="A31:I31"/>
    <mergeCell ref="A32:I32"/>
  </mergeCells>
  <printOptions/>
  <pageMargins left="0.5118110236220472" right="0.31496062992125984" top="0.7480314960629921" bottom="0" header="0.31496062992125984" footer="0.31496062992125984"/>
  <pageSetup fitToHeight="0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="75" zoomScaleNormal="75" zoomScalePageLayoutView="0" workbookViewId="0" topLeftCell="A15">
      <selection activeCell="E24" sqref="E24"/>
    </sheetView>
  </sheetViews>
  <sheetFormatPr defaultColWidth="9.140625" defaultRowHeight="15"/>
  <cols>
    <col min="1" max="1" width="5.421875" style="4" customWidth="1"/>
    <col min="2" max="2" width="38.7109375" style="102" customWidth="1"/>
    <col min="3" max="3" width="7.00390625" style="4" customWidth="1"/>
    <col min="4" max="4" width="8.7109375" style="4" customWidth="1"/>
    <col min="5" max="5" width="11.421875" style="6" customWidth="1"/>
    <col min="6" max="6" width="13.00390625" style="5" customWidth="1"/>
    <col min="7" max="7" width="5.7109375" style="4" customWidth="1"/>
    <col min="8" max="8" width="31.57421875" style="102" customWidth="1"/>
    <col min="9" max="9" width="7.7109375" style="4" customWidth="1"/>
    <col min="10" max="10" width="8.00390625" style="4" customWidth="1"/>
    <col min="11" max="11" width="11.28125" style="6" customWidth="1"/>
    <col min="12" max="12" width="12.8515625" style="5" customWidth="1"/>
    <col min="13" max="13" width="12.8515625" style="6" customWidth="1"/>
    <col min="14" max="16384" width="9.140625" style="4" customWidth="1"/>
  </cols>
  <sheetData>
    <row r="1" spans="1:9" ht="15.75">
      <c r="A1" s="1"/>
      <c r="B1" s="101"/>
      <c r="C1" s="2"/>
      <c r="D1" s="2"/>
      <c r="E1" s="10"/>
      <c r="F1" s="3"/>
      <c r="G1" s="2"/>
      <c r="H1" s="101"/>
      <c r="I1" s="1"/>
    </row>
    <row r="2" spans="1:9" ht="15.75">
      <c r="A2" s="98"/>
      <c r="B2" s="101"/>
      <c r="C2" s="7"/>
      <c r="D2" s="7"/>
      <c r="E2" s="38"/>
      <c r="F2" s="3"/>
      <c r="G2" s="7"/>
      <c r="H2" s="101"/>
      <c r="I2" s="2"/>
    </row>
    <row r="3" spans="1:9" ht="15.75">
      <c r="A3" s="98" t="s">
        <v>113</v>
      </c>
      <c r="B3" s="101"/>
      <c r="C3" s="7"/>
      <c r="D3" s="7"/>
      <c r="E3" s="38"/>
      <c r="F3" s="3"/>
      <c r="G3" s="7"/>
      <c r="H3" s="101"/>
      <c r="I3" s="2"/>
    </row>
    <row r="4" spans="1:9" ht="15.75">
      <c r="A4" s="1" t="s">
        <v>114</v>
      </c>
      <c r="B4" s="101"/>
      <c r="C4" s="2"/>
      <c r="D4" s="2"/>
      <c r="E4" s="10"/>
      <c r="F4" s="3"/>
      <c r="G4" s="2"/>
      <c r="H4" s="101"/>
      <c r="I4" s="2"/>
    </row>
    <row r="5" spans="1:13" ht="15.75">
      <c r="A5" s="333" t="s">
        <v>135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</row>
    <row r="7" spans="1:9" ht="15.75">
      <c r="A7" s="1" t="s">
        <v>159</v>
      </c>
      <c r="B7" s="101"/>
      <c r="C7" s="2"/>
      <c r="D7" s="2"/>
      <c r="E7" s="10"/>
      <c r="F7" s="3"/>
      <c r="G7" s="2"/>
      <c r="H7" s="101"/>
      <c r="I7" s="2"/>
    </row>
    <row r="8" spans="1:2" ht="15.75">
      <c r="A8" s="1" t="s">
        <v>156</v>
      </c>
      <c r="B8" s="103"/>
    </row>
    <row r="9" spans="1:13" ht="16.5" thickBot="1">
      <c r="A9" s="2"/>
      <c r="B9" s="101"/>
      <c r="C9" s="2"/>
      <c r="D9" s="2"/>
      <c r="E9" s="10"/>
      <c r="F9" s="3"/>
      <c r="G9" s="2"/>
      <c r="H9" s="101"/>
      <c r="I9" s="2"/>
      <c r="J9" s="2"/>
      <c r="K9" s="10"/>
      <c r="L9" s="3"/>
      <c r="M9" s="10"/>
    </row>
    <row r="10" spans="1:13" ht="36.75" customHeight="1">
      <c r="A10" s="105" t="s">
        <v>7</v>
      </c>
      <c r="B10" s="106" t="s">
        <v>8</v>
      </c>
      <c r="C10" s="107" t="s">
        <v>9</v>
      </c>
      <c r="D10" s="107" t="s">
        <v>10</v>
      </c>
      <c r="E10" s="108" t="s">
        <v>41</v>
      </c>
      <c r="F10" s="108" t="s">
        <v>42</v>
      </c>
      <c r="G10" s="109" t="s">
        <v>7</v>
      </c>
      <c r="H10" s="106" t="s">
        <v>11</v>
      </c>
      <c r="I10" s="107" t="s">
        <v>9</v>
      </c>
      <c r="J10" s="107" t="s">
        <v>10</v>
      </c>
      <c r="K10" s="108" t="s">
        <v>45</v>
      </c>
      <c r="L10" s="108" t="s">
        <v>43</v>
      </c>
      <c r="M10" s="110" t="s">
        <v>46</v>
      </c>
    </row>
    <row r="11" spans="1:13" ht="47.25">
      <c r="A11" s="111">
        <v>1</v>
      </c>
      <c r="B11" s="29" t="s">
        <v>161</v>
      </c>
      <c r="C11" s="11" t="s">
        <v>14</v>
      </c>
      <c r="D11" s="12">
        <v>4519.7</v>
      </c>
      <c r="E11" s="12">
        <v>550</v>
      </c>
      <c r="F11" s="12">
        <f>D11*E11</f>
        <v>2485835</v>
      </c>
      <c r="G11" s="15"/>
      <c r="H11" s="29"/>
      <c r="I11" s="11"/>
      <c r="J11" s="11"/>
      <c r="K11" s="12"/>
      <c r="L11" s="12"/>
      <c r="M11" s="112">
        <f>F11+L11</f>
        <v>2485835</v>
      </c>
    </row>
    <row r="12" spans="1:13" ht="36" customHeight="1">
      <c r="A12" s="111">
        <v>2</v>
      </c>
      <c r="B12" s="29" t="s">
        <v>158</v>
      </c>
      <c r="C12" s="11" t="s">
        <v>13</v>
      </c>
      <c r="D12" s="12">
        <v>4392.8</v>
      </c>
      <c r="E12" s="12">
        <v>280</v>
      </c>
      <c r="F12" s="12">
        <f aca="true" t="shared" si="0" ref="F12:F26">D12*E12</f>
        <v>1229984</v>
      </c>
      <c r="G12" s="15">
        <v>1</v>
      </c>
      <c r="H12" s="29" t="s">
        <v>154</v>
      </c>
      <c r="I12" s="11" t="s">
        <v>14</v>
      </c>
      <c r="J12" s="11">
        <v>307.5</v>
      </c>
      <c r="K12" s="12">
        <v>2100</v>
      </c>
      <c r="L12" s="12">
        <f>J12*K12</f>
        <v>645750</v>
      </c>
      <c r="M12" s="112">
        <f aca="true" t="shared" si="1" ref="M12:M30">F12+L12</f>
        <v>1875734</v>
      </c>
    </row>
    <row r="13" spans="1:13" ht="33.75" customHeight="1">
      <c r="A13" s="111">
        <v>3</v>
      </c>
      <c r="B13" s="52" t="s">
        <v>148</v>
      </c>
      <c r="C13" s="15" t="s">
        <v>13</v>
      </c>
      <c r="D13" s="12">
        <v>4392.8</v>
      </c>
      <c r="E13" s="20">
        <v>290</v>
      </c>
      <c r="F13" s="12">
        <f t="shared" si="0"/>
        <v>1273912</v>
      </c>
      <c r="G13" s="15">
        <v>2</v>
      </c>
      <c r="H13" s="29" t="s">
        <v>151</v>
      </c>
      <c r="I13" s="15" t="s">
        <v>14</v>
      </c>
      <c r="J13" s="15">
        <v>351.4</v>
      </c>
      <c r="K13" s="20">
        <v>1550</v>
      </c>
      <c r="L13" s="12">
        <f aca="true" t="shared" si="2" ref="L13:L30">J13*K13</f>
        <v>544670</v>
      </c>
      <c r="M13" s="112">
        <f t="shared" si="1"/>
        <v>1818582</v>
      </c>
    </row>
    <row r="14" spans="1:13" ht="33.75" customHeight="1">
      <c r="A14" s="111">
        <v>4</v>
      </c>
      <c r="B14" s="29" t="s">
        <v>168</v>
      </c>
      <c r="C14" s="15" t="s">
        <v>13</v>
      </c>
      <c r="D14" s="12">
        <v>95</v>
      </c>
      <c r="E14" s="20">
        <v>650</v>
      </c>
      <c r="F14" s="12">
        <f t="shared" si="0"/>
        <v>61750</v>
      </c>
      <c r="G14" s="15"/>
      <c r="H14" s="29"/>
      <c r="I14" s="15"/>
      <c r="J14" s="15"/>
      <c r="K14" s="20"/>
      <c r="L14" s="12"/>
      <c r="M14" s="112">
        <f t="shared" si="1"/>
        <v>61750</v>
      </c>
    </row>
    <row r="15" spans="1:13" ht="33.75" customHeight="1">
      <c r="A15" s="111">
        <v>5</v>
      </c>
      <c r="B15" s="52" t="s">
        <v>169</v>
      </c>
      <c r="C15" s="15" t="s">
        <v>27</v>
      </c>
      <c r="D15" s="12">
        <v>13</v>
      </c>
      <c r="E15" s="20">
        <v>1500</v>
      </c>
      <c r="F15" s="12">
        <f t="shared" si="0"/>
        <v>19500</v>
      </c>
      <c r="G15" s="15">
        <v>3</v>
      </c>
      <c r="H15" s="29" t="s">
        <v>170</v>
      </c>
      <c r="I15" s="15" t="s">
        <v>27</v>
      </c>
      <c r="J15" s="15">
        <v>40</v>
      </c>
      <c r="K15" s="20">
        <v>2150</v>
      </c>
      <c r="L15" s="12">
        <f t="shared" si="2"/>
        <v>86000</v>
      </c>
      <c r="M15" s="112">
        <f t="shared" si="1"/>
        <v>105500</v>
      </c>
    </row>
    <row r="16" spans="1:13" ht="16.5" customHeight="1">
      <c r="A16" s="111"/>
      <c r="B16" s="29"/>
      <c r="C16" s="15"/>
      <c r="D16" s="12"/>
      <c r="E16" s="20"/>
      <c r="F16" s="12"/>
      <c r="G16" s="15">
        <v>4</v>
      </c>
      <c r="H16" s="29" t="s">
        <v>171</v>
      </c>
      <c r="I16" s="15" t="s">
        <v>27</v>
      </c>
      <c r="J16" s="15">
        <v>13</v>
      </c>
      <c r="K16" s="20">
        <v>6450</v>
      </c>
      <c r="L16" s="12">
        <f t="shared" si="2"/>
        <v>83850</v>
      </c>
      <c r="M16" s="112">
        <f t="shared" si="1"/>
        <v>83850</v>
      </c>
    </row>
    <row r="17" spans="1:13" ht="15" customHeight="1">
      <c r="A17" s="111"/>
      <c r="B17" s="29"/>
      <c r="C17" s="15"/>
      <c r="D17" s="12"/>
      <c r="E17" s="20"/>
      <c r="F17" s="12"/>
      <c r="G17" s="15">
        <v>5</v>
      </c>
      <c r="H17" s="29" t="s">
        <v>172</v>
      </c>
      <c r="I17" s="15" t="s">
        <v>14</v>
      </c>
      <c r="J17" s="15">
        <v>2</v>
      </c>
      <c r="K17" s="20">
        <v>10750</v>
      </c>
      <c r="L17" s="12">
        <f t="shared" si="2"/>
        <v>21500</v>
      </c>
      <c r="M17" s="112">
        <f t="shared" si="1"/>
        <v>21500</v>
      </c>
    </row>
    <row r="18" spans="1:13" ht="37.5" customHeight="1">
      <c r="A18" s="111">
        <v>6</v>
      </c>
      <c r="B18" s="29" t="s">
        <v>149</v>
      </c>
      <c r="C18" s="15" t="s">
        <v>13</v>
      </c>
      <c r="D18" s="12">
        <v>4392.8</v>
      </c>
      <c r="E18" s="20">
        <v>890</v>
      </c>
      <c r="F18" s="12">
        <f t="shared" si="0"/>
        <v>3909592</v>
      </c>
      <c r="G18" s="15">
        <v>6</v>
      </c>
      <c r="H18" s="29" t="s">
        <v>152</v>
      </c>
      <c r="I18" s="15" t="s">
        <v>80</v>
      </c>
      <c r="J18" s="15">
        <v>395.3</v>
      </c>
      <c r="K18" s="20">
        <v>11335</v>
      </c>
      <c r="L18" s="12">
        <f t="shared" si="2"/>
        <v>4480725.5</v>
      </c>
      <c r="M18" s="112">
        <f t="shared" si="1"/>
        <v>8390317.5</v>
      </c>
    </row>
    <row r="19" spans="1:13" ht="35.25" customHeight="1">
      <c r="A19" s="111">
        <v>7</v>
      </c>
      <c r="B19" s="29" t="s">
        <v>150</v>
      </c>
      <c r="C19" s="15" t="s">
        <v>13</v>
      </c>
      <c r="D19" s="12">
        <v>4392.8</v>
      </c>
      <c r="E19" s="20">
        <v>710</v>
      </c>
      <c r="F19" s="12">
        <f t="shared" si="0"/>
        <v>3118888</v>
      </c>
      <c r="G19" s="15">
        <v>7</v>
      </c>
      <c r="H19" s="29" t="s">
        <v>153</v>
      </c>
      <c r="I19" s="15" t="s">
        <v>80</v>
      </c>
      <c r="J19" s="15">
        <v>316.2</v>
      </c>
      <c r="K19" s="20">
        <v>11985</v>
      </c>
      <c r="L19" s="12">
        <f t="shared" si="2"/>
        <v>3789657</v>
      </c>
      <c r="M19" s="112">
        <f t="shared" si="1"/>
        <v>6908545</v>
      </c>
    </row>
    <row r="20" spans="1:13" ht="35.25" customHeight="1">
      <c r="A20" s="111"/>
      <c r="B20" s="29"/>
      <c r="C20" s="15"/>
      <c r="D20" s="12"/>
      <c r="E20" s="20"/>
      <c r="F20" s="12"/>
      <c r="G20" s="15">
        <v>8</v>
      </c>
      <c r="H20" s="29" t="s">
        <v>157</v>
      </c>
      <c r="I20" s="15" t="s">
        <v>34</v>
      </c>
      <c r="J20" s="15">
        <v>2196.4</v>
      </c>
      <c r="K20" s="20">
        <v>85</v>
      </c>
      <c r="L20" s="12">
        <f>J20*K20</f>
        <v>186694</v>
      </c>
      <c r="M20" s="112">
        <f>F23+L20</f>
        <v>209194</v>
      </c>
    </row>
    <row r="21" spans="1:13" ht="35.25" customHeight="1">
      <c r="A21" s="111">
        <v>8</v>
      </c>
      <c r="B21" s="29" t="s">
        <v>162</v>
      </c>
      <c r="C21" s="15" t="s">
        <v>13</v>
      </c>
      <c r="D21" s="12">
        <v>126.9</v>
      </c>
      <c r="E21" s="20">
        <v>700</v>
      </c>
      <c r="F21" s="12">
        <f t="shared" si="0"/>
        <v>88830</v>
      </c>
      <c r="G21" s="15">
        <v>9</v>
      </c>
      <c r="H21" s="29" t="s">
        <v>163</v>
      </c>
      <c r="I21" s="15" t="s">
        <v>80</v>
      </c>
      <c r="J21" s="15">
        <v>20.3</v>
      </c>
      <c r="K21" s="20">
        <v>1700</v>
      </c>
      <c r="L21" s="12">
        <f t="shared" si="2"/>
        <v>34510</v>
      </c>
      <c r="M21" s="112">
        <f t="shared" si="1"/>
        <v>123340</v>
      </c>
    </row>
    <row r="22" spans="1:13" ht="36.75" customHeight="1">
      <c r="A22" s="111">
        <v>9</v>
      </c>
      <c r="B22" s="29" t="s">
        <v>164</v>
      </c>
      <c r="C22" s="15" t="s">
        <v>160</v>
      </c>
      <c r="D22" s="12">
        <v>18</v>
      </c>
      <c r="E22" s="20">
        <v>1500</v>
      </c>
      <c r="F22" s="12">
        <f t="shared" si="0"/>
        <v>27000</v>
      </c>
      <c r="G22" s="15">
        <v>10</v>
      </c>
      <c r="H22" s="29" t="s">
        <v>173</v>
      </c>
      <c r="I22" s="15" t="s">
        <v>14</v>
      </c>
      <c r="J22" s="15">
        <v>2.7</v>
      </c>
      <c r="K22" s="20">
        <v>10750</v>
      </c>
      <c r="L22" s="12">
        <f t="shared" si="2"/>
        <v>29025.000000000004</v>
      </c>
      <c r="M22" s="112">
        <f t="shared" si="1"/>
        <v>56025</v>
      </c>
    </row>
    <row r="23" spans="1:13" ht="30" customHeight="1">
      <c r="A23" s="111">
        <v>10</v>
      </c>
      <c r="B23" s="29" t="s">
        <v>165</v>
      </c>
      <c r="C23" s="15" t="s">
        <v>166</v>
      </c>
      <c r="D23" s="20">
        <v>9</v>
      </c>
      <c r="E23" s="20">
        <v>2500</v>
      </c>
      <c r="F23" s="12">
        <f t="shared" si="0"/>
        <v>22500</v>
      </c>
      <c r="G23" s="36">
        <v>11</v>
      </c>
      <c r="H23" s="126" t="s">
        <v>167</v>
      </c>
      <c r="I23" s="36" t="s">
        <v>13</v>
      </c>
      <c r="J23" s="36">
        <v>9</v>
      </c>
      <c r="K23" s="36">
        <v>1500</v>
      </c>
      <c r="L23" s="36">
        <f t="shared" si="2"/>
        <v>13500</v>
      </c>
      <c r="M23" s="127">
        <f t="shared" si="1"/>
        <v>36000</v>
      </c>
    </row>
    <row r="24" spans="1:13" ht="18.75" customHeight="1">
      <c r="A24" s="111">
        <v>11</v>
      </c>
      <c r="B24" s="29" t="s">
        <v>176</v>
      </c>
      <c r="C24" s="15" t="s">
        <v>177</v>
      </c>
      <c r="D24" s="20">
        <v>16</v>
      </c>
      <c r="E24" s="20">
        <v>400</v>
      </c>
      <c r="F24" s="12">
        <f t="shared" si="0"/>
        <v>6400</v>
      </c>
      <c r="G24" s="36">
        <v>12</v>
      </c>
      <c r="H24" s="126" t="s">
        <v>178</v>
      </c>
      <c r="I24" s="36" t="s">
        <v>177</v>
      </c>
      <c r="J24" s="36">
        <v>16</v>
      </c>
      <c r="K24" s="36">
        <v>3500</v>
      </c>
      <c r="L24" s="36">
        <f t="shared" si="2"/>
        <v>56000</v>
      </c>
      <c r="M24" s="128">
        <f t="shared" si="1"/>
        <v>62400</v>
      </c>
    </row>
    <row r="25" spans="1:13" ht="18" customHeight="1">
      <c r="A25" s="111">
        <v>12</v>
      </c>
      <c r="B25" s="29" t="s">
        <v>174</v>
      </c>
      <c r="C25" s="15" t="s">
        <v>160</v>
      </c>
      <c r="D25" s="20">
        <v>72</v>
      </c>
      <c r="E25" s="20">
        <v>1000</v>
      </c>
      <c r="F25" s="12">
        <f t="shared" si="0"/>
        <v>72000</v>
      </c>
      <c r="G25" s="15">
        <v>13</v>
      </c>
      <c r="H25" s="29" t="s">
        <v>173</v>
      </c>
      <c r="I25" s="15" t="s">
        <v>14</v>
      </c>
      <c r="J25" s="15">
        <v>30</v>
      </c>
      <c r="K25" s="20">
        <v>10750</v>
      </c>
      <c r="L25" s="12">
        <f t="shared" si="2"/>
        <v>322500</v>
      </c>
      <c r="M25" s="125">
        <f t="shared" si="1"/>
        <v>394500</v>
      </c>
    </row>
    <row r="26" spans="1:13" ht="16.5" customHeight="1">
      <c r="A26" s="111">
        <v>13</v>
      </c>
      <c r="B26" s="13" t="s">
        <v>83</v>
      </c>
      <c r="C26" s="15" t="s">
        <v>13</v>
      </c>
      <c r="D26" s="20">
        <v>4392.8</v>
      </c>
      <c r="E26" s="20">
        <v>17</v>
      </c>
      <c r="F26" s="12">
        <f t="shared" si="0"/>
        <v>74677.6</v>
      </c>
      <c r="G26" s="15">
        <v>14</v>
      </c>
      <c r="H26" s="13" t="s">
        <v>84</v>
      </c>
      <c r="I26" s="15" t="s">
        <v>80</v>
      </c>
      <c r="J26" s="15">
        <v>3.5</v>
      </c>
      <c r="K26" s="20">
        <v>22500</v>
      </c>
      <c r="L26" s="12">
        <f t="shared" si="2"/>
        <v>78750</v>
      </c>
      <c r="M26" s="112">
        <f t="shared" si="1"/>
        <v>153427.6</v>
      </c>
    </row>
    <row r="27" spans="1:13" ht="16.5" customHeight="1">
      <c r="A27" s="111"/>
      <c r="B27" s="13"/>
      <c r="C27" s="17"/>
      <c r="D27" s="17"/>
      <c r="E27" s="28"/>
      <c r="F27" s="12"/>
      <c r="G27" s="15">
        <v>15</v>
      </c>
      <c r="H27" s="13" t="s">
        <v>155</v>
      </c>
      <c r="I27" s="15" t="s">
        <v>91</v>
      </c>
      <c r="J27" s="15">
        <v>15</v>
      </c>
      <c r="K27" s="20">
        <v>35000</v>
      </c>
      <c r="L27" s="12">
        <f t="shared" si="2"/>
        <v>525000</v>
      </c>
      <c r="M27" s="112">
        <f t="shared" si="1"/>
        <v>525000</v>
      </c>
    </row>
    <row r="28" spans="1:13" ht="16.5" customHeight="1">
      <c r="A28" s="111"/>
      <c r="B28" s="13"/>
      <c r="C28" s="17"/>
      <c r="D28" s="17"/>
      <c r="E28" s="28"/>
      <c r="F28" s="12"/>
      <c r="G28" s="15">
        <v>16</v>
      </c>
      <c r="H28" s="13" t="s">
        <v>124</v>
      </c>
      <c r="I28" s="15" t="s">
        <v>91</v>
      </c>
      <c r="J28" s="15">
        <v>5</v>
      </c>
      <c r="K28" s="20">
        <v>56000</v>
      </c>
      <c r="L28" s="12">
        <f t="shared" si="2"/>
        <v>280000</v>
      </c>
      <c r="M28" s="112">
        <f t="shared" si="1"/>
        <v>280000</v>
      </c>
    </row>
    <row r="29" spans="1:13" ht="15.75">
      <c r="A29" s="111"/>
      <c r="B29" s="13"/>
      <c r="C29" s="17"/>
      <c r="D29" s="17"/>
      <c r="E29" s="28"/>
      <c r="F29" s="12"/>
      <c r="G29" s="15">
        <v>17</v>
      </c>
      <c r="H29" s="13" t="s">
        <v>77</v>
      </c>
      <c r="I29" s="15" t="s">
        <v>91</v>
      </c>
      <c r="J29" s="15">
        <v>10</v>
      </c>
      <c r="K29" s="20">
        <v>25000</v>
      </c>
      <c r="L29" s="12">
        <f t="shared" si="2"/>
        <v>250000</v>
      </c>
      <c r="M29" s="112">
        <f t="shared" si="1"/>
        <v>250000</v>
      </c>
    </row>
    <row r="30" spans="1:13" ht="15.75">
      <c r="A30" s="111"/>
      <c r="B30" s="13"/>
      <c r="C30" s="17"/>
      <c r="D30" s="17"/>
      <c r="E30" s="28"/>
      <c r="F30" s="12"/>
      <c r="G30" s="15">
        <v>18</v>
      </c>
      <c r="H30" s="13" t="s">
        <v>175</v>
      </c>
      <c r="I30" s="15" t="s">
        <v>91</v>
      </c>
      <c r="J30" s="15">
        <v>14</v>
      </c>
      <c r="K30" s="20">
        <v>40000</v>
      </c>
      <c r="L30" s="12">
        <f t="shared" si="2"/>
        <v>560000</v>
      </c>
      <c r="M30" s="112">
        <f t="shared" si="1"/>
        <v>560000</v>
      </c>
    </row>
    <row r="31" spans="1:13" ht="16.5" thickBot="1">
      <c r="A31" s="123"/>
      <c r="B31" s="114" t="s">
        <v>44</v>
      </c>
      <c r="C31" s="115"/>
      <c r="D31" s="115"/>
      <c r="E31" s="116"/>
      <c r="F31" s="117">
        <f>SUM(F11:F30)</f>
        <v>12390868.6</v>
      </c>
      <c r="G31" s="119"/>
      <c r="H31" s="118"/>
      <c r="I31" s="119"/>
      <c r="J31" s="119"/>
      <c r="K31" s="120"/>
      <c r="L31" s="121">
        <f>SUM(L12:L30)</f>
        <v>11988131.5</v>
      </c>
      <c r="M31" s="122">
        <f>SUM(M11:M30)</f>
        <v>24401500.1</v>
      </c>
    </row>
    <row r="32" spans="1:13" ht="15.75">
      <c r="A32" s="25"/>
      <c r="B32" s="63"/>
      <c r="C32" s="21"/>
      <c r="D32" s="21"/>
      <c r="E32" s="40"/>
      <c r="F32" s="23"/>
      <c r="H32" s="63"/>
      <c r="I32" s="25"/>
      <c r="J32" s="25"/>
      <c r="K32" s="27"/>
      <c r="L32" s="26"/>
      <c r="M32" s="27"/>
    </row>
    <row r="33" spans="1:13" ht="15.75">
      <c r="A33" s="25"/>
      <c r="B33" s="63"/>
      <c r="C33" s="7"/>
      <c r="D33" s="7"/>
      <c r="F33" s="3"/>
      <c r="H33" s="101"/>
      <c r="I33" s="2"/>
      <c r="J33" s="2"/>
      <c r="K33" s="10"/>
      <c r="L33" s="3"/>
      <c r="M33" s="10"/>
    </row>
    <row r="34" spans="1:9" ht="15.75">
      <c r="A34" s="25"/>
      <c r="B34" s="101" t="s">
        <v>116</v>
      </c>
      <c r="I34" s="4" t="s">
        <v>117</v>
      </c>
    </row>
    <row r="35" spans="1:12" ht="15.75">
      <c r="A35" s="25"/>
      <c r="B35" s="101" t="s">
        <v>128</v>
      </c>
      <c r="D35" s="4" t="s">
        <v>115</v>
      </c>
      <c r="I35" s="2" t="s">
        <v>118</v>
      </c>
      <c r="J35" s="2"/>
      <c r="K35" s="10"/>
      <c r="L35" s="3"/>
    </row>
    <row r="36" spans="1:2" ht="15.75">
      <c r="A36" s="21"/>
      <c r="B36" s="101"/>
    </row>
    <row r="37" ht="15.75">
      <c r="A37" s="21"/>
    </row>
    <row r="38" ht="15.75">
      <c r="A38" s="21"/>
    </row>
    <row r="40" ht="15.75">
      <c r="A40" s="2"/>
    </row>
  </sheetData>
  <sheetProtection/>
  <mergeCells count="1">
    <mergeCell ref="A5:M5"/>
  </mergeCells>
  <printOptions/>
  <pageMargins left="0.5118110236220472" right="0.31496062992125984" top="0.7480314960629921" bottom="0.15748031496062992" header="0.31496062992125984" footer="0.31496062992125984"/>
  <pageSetup fitToHeight="0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PageLayoutView="0" workbookViewId="0" topLeftCell="A34">
      <selection activeCell="A46" sqref="A46:IV48"/>
    </sheetView>
  </sheetViews>
  <sheetFormatPr defaultColWidth="9.140625" defaultRowHeight="15"/>
  <cols>
    <col min="1" max="1" width="5.421875" style="4" customWidth="1"/>
    <col min="2" max="2" width="38.7109375" style="4" customWidth="1"/>
    <col min="3" max="3" width="7.00390625" style="4" customWidth="1"/>
    <col min="4" max="4" width="8.7109375" style="4" customWidth="1"/>
    <col min="5" max="5" width="5.7109375" style="4" customWidth="1"/>
    <col min="6" max="6" width="31.57421875" style="4" customWidth="1"/>
    <col min="7" max="7" width="7.7109375" style="4" customWidth="1"/>
    <col min="8" max="8" width="11.57421875" style="4" customWidth="1"/>
    <col min="9" max="9" width="11.00390625" style="6" customWidth="1"/>
    <col min="10" max="10" width="12.8515625" style="4" customWidth="1"/>
    <col min="11" max="16384" width="9.140625" style="4" customWidth="1"/>
  </cols>
  <sheetData>
    <row r="1" spans="1:7" ht="15.75">
      <c r="A1" s="1" t="s">
        <v>0</v>
      </c>
      <c r="B1" s="2"/>
      <c r="C1" s="2"/>
      <c r="D1" s="2"/>
      <c r="E1" s="2"/>
      <c r="F1" s="2"/>
      <c r="G1" s="1" t="s">
        <v>1</v>
      </c>
    </row>
    <row r="2" spans="1:7" ht="15.75">
      <c r="A2" s="7" t="s">
        <v>2</v>
      </c>
      <c r="B2" s="7"/>
      <c r="C2" s="7"/>
      <c r="D2" s="7"/>
      <c r="E2" s="7"/>
      <c r="F2" s="7"/>
      <c r="G2" s="2" t="s">
        <v>3</v>
      </c>
    </row>
    <row r="3" spans="1:7" ht="15.75">
      <c r="A3" s="7" t="s">
        <v>4</v>
      </c>
      <c r="B3" s="7"/>
      <c r="C3" s="7"/>
      <c r="D3" s="7"/>
      <c r="E3" s="7"/>
      <c r="F3" s="7"/>
      <c r="G3" s="2" t="s">
        <v>5</v>
      </c>
    </row>
    <row r="6" spans="1:7" ht="15.75">
      <c r="A6" s="2"/>
      <c r="B6" s="2"/>
      <c r="C6" s="2"/>
      <c r="D6" s="2"/>
      <c r="E6" s="2"/>
      <c r="F6" s="2"/>
      <c r="G6" s="2"/>
    </row>
    <row r="7" spans="1:9" ht="15.75">
      <c r="A7" s="2"/>
      <c r="B7" s="333" t="s">
        <v>6</v>
      </c>
      <c r="C7" s="333"/>
      <c r="D7" s="333"/>
      <c r="E7" s="333"/>
      <c r="F7" s="333"/>
      <c r="G7" s="333"/>
      <c r="H7" s="333"/>
      <c r="I7" s="333"/>
    </row>
    <row r="9" spans="1:7" ht="15.75">
      <c r="A9" s="1" t="s">
        <v>47</v>
      </c>
      <c r="B9" s="2"/>
      <c r="C9" s="2"/>
      <c r="D9" s="2"/>
      <c r="E9" s="2"/>
      <c r="F9" s="2"/>
      <c r="G9" s="2"/>
    </row>
    <row r="11" spans="1:7" ht="15.75">
      <c r="A11" s="1" t="s">
        <v>48</v>
      </c>
      <c r="B11" s="1"/>
      <c r="C11" s="2"/>
      <c r="D11" s="8"/>
      <c r="E11" s="2"/>
      <c r="F11" s="2"/>
      <c r="G11" s="2"/>
    </row>
    <row r="12" spans="1:9" ht="15.75">
      <c r="A12" s="2"/>
      <c r="B12" s="2"/>
      <c r="C12" s="2"/>
      <c r="D12" s="2"/>
      <c r="E12" s="2"/>
      <c r="F12" s="2"/>
      <c r="G12" s="2"/>
      <c r="H12" s="2"/>
      <c r="I12" s="10"/>
    </row>
    <row r="13" spans="1:10" ht="43.5" customHeight="1">
      <c r="A13" s="15" t="s">
        <v>7</v>
      </c>
      <c r="B13" s="15" t="s">
        <v>67</v>
      </c>
      <c r="C13" s="11" t="s">
        <v>9</v>
      </c>
      <c r="D13" s="11" t="s">
        <v>10</v>
      </c>
      <c r="E13" s="15" t="s">
        <v>7</v>
      </c>
      <c r="F13" s="15" t="s">
        <v>11</v>
      </c>
      <c r="G13" s="11" t="s">
        <v>9</v>
      </c>
      <c r="H13" s="11" t="s">
        <v>10</v>
      </c>
      <c r="I13" s="12" t="s">
        <v>68</v>
      </c>
      <c r="J13" s="35" t="s">
        <v>69</v>
      </c>
    </row>
    <row r="14" spans="1:10" ht="15.75">
      <c r="A14" s="15">
        <v>1</v>
      </c>
      <c r="B14" s="13" t="s">
        <v>12</v>
      </c>
      <c r="C14" s="11" t="s">
        <v>13</v>
      </c>
      <c r="D14" s="11">
        <v>260</v>
      </c>
      <c r="E14" s="15"/>
      <c r="F14" s="15"/>
      <c r="G14" s="11"/>
      <c r="H14" s="11"/>
      <c r="I14" s="12"/>
      <c r="J14" s="34"/>
    </row>
    <row r="15" spans="1:10" ht="47.25">
      <c r="A15" s="15">
        <v>2</v>
      </c>
      <c r="B15" s="29" t="s">
        <v>62</v>
      </c>
      <c r="C15" s="11" t="s">
        <v>27</v>
      </c>
      <c r="D15" s="11">
        <v>31</v>
      </c>
      <c r="E15" s="15"/>
      <c r="F15" s="15"/>
      <c r="G15" s="11"/>
      <c r="H15" s="11"/>
      <c r="I15" s="12"/>
      <c r="J15" s="34"/>
    </row>
    <row r="16" spans="1:10" ht="31.5">
      <c r="A16" s="15">
        <v>3</v>
      </c>
      <c r="B16" s="29" t="s">
        <v>51</v>
      </c>
      <c r="C16" s="11" t="s">
        <v>14</v>
      </c>
      <c r="D16" s="11">
        <v>168</v>
      </c>
      <c r="E16" s="15"/>
      <c r="F16" s="15"/>
      <c r="G16" s="11"/>
      <c r="H16" s="11"/>
      <c r="I16" s="12"/>
      <c r="J16" s="34"/>
    </row>
    <row r="17" spans="1:10" ht="15.75">
      <c r="A17" s="15">
        <v>4</v>
      </c>
      <c r="B17" s="29" t="s">
        <v>52</v>
      </c>
      <c r="C17" s="11" t="s">
        <v>13</v>
      </c>
      <c r="D17" s="11">
        <v>100</v>
      </c>
      <c r="E17" s="15"/>
      <c r="F17" s="15"/>
      <c r="G17" s="11" t="s">
        <v>14</v>
      </c>
      <c r="H17" s="11">
        <v>30</v>
      </c>
      <c r="I17" s="12" t="s">
        <v>70</v>
      </c>
      <c r="J17" s="36" t="s">
        <v>71</v>
      </c>
    </row>
    <row r="18" spans="1:10" ht="31.5">
      <c r="A18" s="15">
        <v>5</v>
      </c>
      <c r="B18" s="29" t="s">
        <v>53</v>
      </c>
      <c r="C18" s="11" t="s">
        <v>13</v>
      </c>
      <c r="D18" s="11">
        <v>3380</v>
      </c>
      <c r="E18" s="15"/>
      <c r="F18" s="29" t="s">
        <v>63</v>
      </c>
      <c r="G18" s="11" t="s">
        <v>14</v>
      </c>
      <c r="H18" s="11">
        <v>1895.4</v>
      </c>
      <c r="I18" s="12" t="s">
        <v>70</v>
      </c>
      <c r="J18" s="36" t="s">
        <v>71</v>
      </c>
    </row>
    <row r="19" spans="1:10" s="16" customFormat="1" ht="47.25">
      <c r="A19" s="15">
        <v>6</v>
      </c>
      <c r="B19" s="29" t="s">
        <v>54</v>
      </c>
      <c r="C19" s="15" t="s">
        <v>13</v>
      </c>
      <c r="D19" s="15">
        <v>3380</v>
      </c>
      <c r="E19" s="15">
        <v>1</v>
      </c>
      <c r="F19" s="30" t="s">
        <v>49</v>
      </c>
      <c r="G19" s="15" t="s">
        <v>14</v>
      </c>
      <c r="H19" s="15">
        <v>608.4</v>
      </c>
      <c r="I19" s="12" t="s">
        <v>70</v>
      </c>
      <c r="J19" s="36" t="s">
        <v>71</v>
      </c>
    </row>
    <row r="20" spans="1:10" ht="15.75">
      <c r="A20" s="15">
        <v>7</v>
      </c>
      <c r="B20" s="19"/>
      <c r="C20" s="17"/>
      <c r="D20" s="17"/>
      <c r="E20" s="17">
        <v>2</v>
      </c>
      <c r="F20" s="18" t="s">
        <v>50</v>
      </c>
      <c r="G20" s="15" t="s">
        <v>14</v>
      </c>
      <c r="H20" s="17">
        <v>608.4</v>
      </c>
      <c r="I20" s="12" t="s">
        <v>70</v>
      </c>
      <c r="J20" s="36" t="s">
        <v>71</v>
      </c>
    </row>
    <row r="21" spans="1:10" ht="15.75">
      <c r="A21" s="15">
        <v>8</v>
      </c>
      <c r="B21" s="19" t="s">
        <v>15</v>
      </c>
      <c r="C21" s="17" t="s">
        <v>13</v>
      </c>
      <c r="D21" s="17">
        <v>3380</v>
      </c>
      <c r="E21" s="17">
        <v>3</v>
      </c>
      <c r="F21" s="18" t="s">
        <v>16</v>
      </c>
      <c r="G21" s="15" t="s">
        <v>14</v>
      </c>
      <c r="H21" s="15">
        <v>135.2</v>
      </c>
      <c r="I21" s="12" t="s">
        <v>70</v>
      </c>
      <c r="J21" s="36" t="s">
        <v>71</v>
      </c>
    </row>
    <row r="22" spans="1:10" ht="15.75">
      <c r="A22" s="15">
        <v>9</v>
      </c>
      <c r="B22" s="19" t="s">
        <v>15</v>
      </c>
      <c r="C22" s="17" t="s">
        <v>13</v>
      </c>
      <c r="D22" s="17">
        <v>3380</v>
      </c>
      <c r="E22" s="17">
        <v>4</v>
      </c>
      <c r="F22" s="18" t="s">
        <v>17</v>
      </c>
      <c r="G22" s="15" t="s">
        <v>14</v>
      </c>
      <c r="H22" s="15">
        <v>135.2</v>
      </c>
      <c r="I22" s="12" t="s">
        <v>70</v>
      </c>
      <c r="J22" s="36" t="s">
        <v>71</v>
      </c>
    </row>
    <row r="23" spans="1:10" ht="15.75">
      <c r="A23" s="15">
        <v>10</v>
      </c>
      <c r="B23" s="19" t="s">
        <v>18</v>
      </c>
      <c r="C23" s="17" t="s">
        <v>14</v>
      </c>
      <c r="D23" s="17">
        <v>13.1</v>
      </c>
      <c r="E23" s="17">
        <v>5</v>
      </c>
      <c r="F23" s="18" t="s">
        <v>19</v>
      </c>
      <c r="G23" s="15" t="s">
        <v>14</v>
      </c>
      <c r="H23" s="15">
        <v>13.1</v>
      </c>
      <c r="I23" s="12" t="s">
        <v>70</v>
      </c>
      <c r="J23" s="36" t="s">
        <v>71</v>
      </c>
    </row>
    <row r="24" spans="1:10" ht="15.75">
      <c r="A24" s="15">
        <v>11</v>
      </c>
      <c r="B24" s="19" t="s">
        <v>20</v>
      </c>
      <c r="C24" s="17" t="s">
        <v>13</v>
      </c>
      <c r="D24" s="17">
        <v>1980</v>
      </c>
      <c r="E24" s="17">
        <v>6</v>
      </c>
      <c r="F24" s="18" t="s">
        <v>55</v>
      </c>
      <c r="G24" s="15" t="s">
        <v>21</v>
      </c>
      <c r="H24" s="15">
        <v>277.2</v>
      </c>
      <c r="I24" s="12" t="s">
        <v>70</v>
      </c>
      <c r="J24" s="36" t="s">
        <v>71</v>
      </c>
    </row>
    <row r="25" spans="1:10" ht="15.75">
      <c r="A25" s="17"/>
      <c r="B25" s="19"/>
      <c r="C25" s="17"/>
      <c r="D25" s="17"/>
      <c r="E25" s="17">
        <v>7</v>
      </c>
      <c r="F25" s="18" t="s">
        <v>40</v>
      </c>
      <c r="G25" s="15" t="s">
        <v>21</v>
      </c>
      <c r="H25" s="15">
        <v>204</v>
      </c>
      <c r="I25" s="12" t="s">
        <v>70</v>
      </c>
      <c r="J25" s="36" t="s">
        <v>71</v>
      </c>
    </row>
    <row r="26" spans="1:10" ht="15.75">
      <c r="A26" s="17"/>
      <c r="B26" s="19"/>
      <c r="C26" s="17"/>
      <c r="D26" s="17"/>
      <c r="E26" s="17">
        <v>7</v>
      </c>
      <c r="F26" s="18" t="s">
        <v>22</v>
      </c>
      <c r="G26" s="15" t="s">
        <v>21</v>
      </c>
      <c r="H26" s="15">
        <v>204</v>
      </c>
      <c r="I26" s="12" t="s">
        <v>70</v>
      </c>
      <c r="J26" s="36" t="s">
        <v>71</v>
      </c>
    </row>
    <row r="27" spans="1:10" ht="15.75">
      <c r="A27" s="17"/>
      <c r="B27" s="19"/>
      <c r="C27" s="17"/>
      <c r="D27" s="17"/>
      <c r="E27" s="17">
        <v>8</v>
      </c>
      <c r="F27" s="18" t="s">
        <v>23</v>
      </c>
      <c r="G27" s="15" t="s">
        <v>21</v>
      </c>
      <c r="H27" s="15">
        <v>363</v>
      </c>
      <c r="I27" s="12" t="s">
        <v>70</v>
      </c>
      <c r="J27" s="36" t="s">
        <v>71</v>
      </c>
    </row>
    <row r="28" spans="1:10" ht="15.75">
      <c r="A28" s="17"/>
      <c r="B28" s="19"/>
      <c r="C28" s="17"/>
      <c r="D28" s="17"/>
      <c r="E28" s="17">
        <v>9</v>
      </c>
      <c r="F28" s="18" t="s">
        <v>24</v>
      </c>
      <c r="G28" s="15" t="s">
        <v>21</v>
      </c>
      <c r="H28" s="31">
        <v>1440</v>
      </c>
      <c r="I28" s="12" t="s">
        <v>70</v>
      </c>
      <c r="J28" s="36" t="s">
        <v>71</v>
      </c>
    </row>
    <row r="29" spans="1:10" ht="15.75">
      <c r="A29" s="17"/>
      <c r="B29" s="19"/>
      <c r="C29" s="17"/>
      <c r="D29" s="17"/>
      <c r="E29" s="17">
        <v>10</v>
      </c>
      <c r="F29" s="18" t="s">
        <v>56</v>
      </c>
      <c r="G29" s="15" t="s">
        <v>21</v>
      </c>
      <c r="H29" s="15">
        <v>649.6</v>
      </c>
      <c r="I29" s="12" t="s">
        <v>70</v>
      </c>
      <c r="J29" s="36" t="s">
        <v>71</v>
      </c>
    </row>
    <row r="30" spans="1:10" ht="15.75">
      <c r="A30" s="17"/>
      <c r="B30" s="19"/>
      <c r="C30" s="17"/>
      <c r="D30" s="17"/>
      <c r="E30" s="17">
        <v>11</v>
      </c>
      <c r="F30" s="18" t="s">
        <v>57</v>
      </c>
      <c r="G30" s="15" t="s">
        <v>13</v>
      </c>
      <c r="H30" s="15">
        <v>1980</v>
      </c>
      <c r="I30" s="12" t="s">
        <v>70</v>
      </c>
      <c r="J30" s="36" t="s">
        <v>71</v>
      </c>
    </row>
    <row r="31" spans="1:10" ht="15.75">
      <c r="A31" s="17"/>
      <c r="B31" s="19"/>
      <c r="C31" s="17"/>
      <c r="D31" s="17"/>
      <c r="E31" s="17">
        <v>12</v>
      </c>
      <c r="F31" s="18" t="s">
        <v>26</v>
      </c>
      <c r="G31" s="15" t="s">
        <v>27</v>
      </c>
      <c r="H31" s="15">
        <v>6000</v>
      </c>
      <c r="I31" s="12" t="s">
        <v>70</v>
      </c>
      <c r="J31" s="36" t="s">
        <v>71</v>
      </c>
    </row>
    <row r="32" spans="1:10" ht="15.75">
      <c r="A32" s="17"/>
      <c r="B32" s="19"/>
      <c r="C32" s="17"/>
      <c r="D32" s="17"/>
      <c r="E32" s="17">
        <v>13</v>
      </c>
      <c r="F32" s="18" t="s">
        <v>65</v>
      </c>
      <c r="G32" s="15" t="s">
        <v>21</v>
      </c>
      <c r="H32" s="15">
        <v>185</v>
      </c>
      <c r="I32" s="12" t="s">
        <v>70</v>
      </c>
      <c r="J32" s="36" t="s">
        <v>71</v>
      </c>
    </row>
    <row r="33" spans="1:10" ht="15.75">
      <c r="A33" s="17"/>
      <c r="B33" s="19"/>
      <c r="C33" s="17"/>
      <c r="D33" s="17"/>
      <c r="E33" s="17">
        <v>14</v>
      </c>
      <c r="F33" s="18" t="s">
        <v>28</v>
      </c>
      <c r="G33" s="15" t="s">
        <v>27</v>
      </c>
      <c r="H33" s="15">
        <v>137</v>
      </c>
      <c r="I33" s="12" t="s">
        <v>70</v>
      </c>
      <c r="J33" s="36" t="s">
        <v>71</v>
      </c>
    </row>
    <row r="34" spans="1:10" ht="15.75">
      <c r="A34" s="17">
        <v>10</v>
      </c>
      <c r="B34" s="19" t="s">
        <v>29</v>
      </c>
      <c r="C34" s="17" t="s">
        <v>21</v>
      </c>
      <c r="D34" s="17">
        <v>180</v>
      </c>
      <c r="E34" s="17">
        <v>15</v>
      </c>
      <c r="F34" s="18" t="s">
        <v>30</v>
      </c>
      <c r="G34" s="15" t="s">
        <v>21</v>
      </c>
      <c r="H34" s="15">
        <v>180</v>
      </c>
      <c r="I34" s="12" t="s">
        <v>70</v>
      </c>
      <c r="J34" s="36" t="s">
        <v>71</v>
      </c>
    </row>
    <row r="35" spans="1:10" ht="15.75">
      <c r="A35" s="17"/>
      <c r="B35" s="19"/>
      <c r="C35" s="17"/>
      <c r="D35" s="17"/>
      <c r="E35" s="17">
        <v>16</v>
      </c>
      <c r="F35" s="18" t="s">
        <v>31</v>
      </c>
      <c r="G35" s="15" t="s">
        <v>27</v>
      </c>
      <c r="H35" s="15">
        <v>5000</v>
      </c>
      <c r="I35" s="12" t="s">
        <v>70</v>
      </c>
      <c r="J35" s="36" t="s">
        <v>71</v>
      </c>
    </row>
    <row r="36" spans="1:10" ht="15.75">
      <c r="A36" s="17">
        <v>11</v>
      </c>
      <c r="B36" s="19" t="s">
        <v>32</v>
      </c>
      <c r="C36" s="17" t="s">
        <v>13</v>
      </c>
      <c r="D36" s="17">
        <v>910</v>
      </c>
      <c r="E36" s="17">
        <v>17</v>
      </c>
      <c r="F36" s="18" t="s">
        <v>33</v>
      </c>
      <c r="G36" s="15" t="s">
        <v>34</v>
      </c>
      <c r="H36" s="15">
        <v>163</v>
      </c>
      <c r="I36" s="12" t="s">
        <v>70</v>
      </c>
      <c r="J36" s="36" t="s">
        <v>71</v>
      </c>
    </row>
    <row r="37" spans="1:10" ht="15.75">
      <c r="A37" s="17"/>
      <c r="B37" s="19"/>
      <c r="C37" s="17"/>
      <c r="D37" s="17"/>
      <c r="E37" s="17">
        <v>18</v>
      </c>
      <c r="F37" s="18" t="s">
        <v>35</v>
      </c>
      <c r="G37" s="15" t="s">
        <v>36</v>
      </c>
      <c r="H37" s="15">
        <v>54</v>
      </c>
      <c r="I37" s="12" t="s">
        <v>70</v>
      </c>
      <c r="J37" s="36" t="s">
        <v>71</v>
      </c>
    </row>
    <row r="38" spans="1:10" ht="15.75">
      <c r="A38" s="17">
        <v>12</v>
      </c>
      <c r="B38" s="19" t="s">
        <v>37</v>
      </c>
      <c r="C38" s="17" t="s">
        <v>13</v>
      </c>
      <c r="D38" s="17">
        <v>133</v>
      </c>
      <c r="E38" s="17">
        <v>19</v>
      </c>
      <c r="F38" s="18" t="s">
        <v>58</v>
      </c>
      <c r="G38" s="15" t="s">
        <v>13</v>
      </c>
      <c r="H38" s="15">
        <v>226</v>
      </c>
      <c r="I38" s="12" t="s">
        <v>70</v>
      </c>
      <c r="J38" s="36" t="s">
        <v>71</v>
      </c>
    </row>
    <row r="39" spans="1:10" ht="15.75">
      <c r="A39" s="17"/>
      <c r="B39" s="19"/>
      <c r="C39" s="17"/>
      <c r="D39" s="17"/>
      <c r="E39" s="17">
        <v>20</v>
      </c>
      <c r="F39" s="18" t="s">
        <v>59</v>
      </c>
      <c r="G39" s="15" t="s">
        <v>21</v>
      </c>
      <c r="H39" s="15">
        <v>77.7</v>
      </c>
      <c r="I39" s="12" t="s">
        <v>70</v>
      </c>
      <c r="J39" s="36" t="s">
        <v>71</v>
      </c>
    </row>
    <row r="40" spans="1:10" ht="15.75">
      <c r="A40" s="17"/>
      <c r="B40" s="19"/>
      <c r="C40" s="17"/>
      <c r="D40" s="17"/>
      <c r="E40" s="17">
        <v>21</v>
      </c>
      <c r="F40" s="18" t="s">
        <v>25</v>
      </c>
      <c r="G40" s="15" t="s">
        <v>21</v>
      </c>
      <c r="H40" s="15">
        <v>226</v>
      </c>
      <c r="I40" s="12" t="s">
        <v>70</v>
      </c>
      <c r="J40" s="36" t="s">
        <v>71</v>
      </c>
    </row>
    <row r="41" spans="1:10" ht="15.75">
      <c r="A41" s="17"/>
      <c r="B41" s="19"/>
      <c r="C41" s="17"/>
      <c r="D41" s="17"/>
      <c r="E41" s="17">
        <v>22</v>
      </c>
      <c r="F41" s="18" t="s">
        <v>38</v>
      </c>
      <c r="G41" s="15" t="s">
        <v>34</v>
      </c>
      <c r="H41" s="15">
        <v>300</v>
      </c>
      <c r="I41" s="12" t="s">
        <v>70</v>
      </c>
      <c r="J41" s="36" t="s">
        <v>71</v>
      </c>
    </row>
    <row r="42" spans="1:10" ht="15.75">
      <c r="A42" s="17"/>
      <c r="B42" s="19"/>
      <c r="C42" s="17"/>
      <c r="D42" s="17"/>
      <c r="E42" s="17">
        <v>23</v>
      </c>
      <c r="F42" s="18" t="s">
        <v>60</v>
      </c>
      <c r="G42" s="15" t="s">
        <v>27</v>
      </c>
      <c r="H42" s="15">
        <v>80</v>
      </c>
      <c r="I42" s="12" t="s">
        <v>70</v>
      </c>
      <c r="J42" s="36" t="s">
        <v>71</v>
      </c>
    </row>
    <row r="43" spans="1:10" ht="15.75">
      <c r="A43" s="17"/>
      <c r="B43" s="19"/>
      <c r="C43" s="17"/>
      <c r="D43" s="17"/>
      <c r="E43" s="17">
        <v>24</v>
      </c>
      <c r="F43" s="18" t="s">
        <v>61</v>
      </c>
      <c r="G43" s="15" t="s">
        <v>27</v>
      </c>
      <c r="H43" s="15">
        <v>35</v>
      </c>
      <c r="I43" s="12" t="s">
        <v>70</v>
      </c>
      <c r="J43" s="36" t="s">
        <v>71</v>
      </c>
    </row>
    <row r="44" spans="1:10" ht="15.75">
      <c r="A44" s="21"/>
      <c r="B44" s="22"/>
      <c r="C44" s="21"/>
      <c r="D44" s="21"/>
      <c r="E44" s="21"/>
      <c r="F44" s="24"/>
      <c r="G44" s="25"/>
      <c r="H44" s="25"/>
      <c r="I44" s="27"/>
      <c r="J44" s="37"/>
    </row>
    <row r="46" spans="1:9" ht="15.75">
      <c r="A46" s="335" t="s">
        <v>64</v>
      </c>
      <c r="B46" s="335"/>
      <c r="C46" s="335"/>
      <c r="D46" s="335"/>
      <c r="E46" s="335"/>
      <c r="F46" s="335"/>
      <c r="G46" s="335"/>
      <c r="H46" s="335"/>
      <c r="I46" s="335"/>
    </row>
    <row r="47" spans="1:9" ht="15.75">
      <c r="A47" s="32"/>
      <c r="B47" s="32"/>
      <c r="C47" s="32"/>
      <c r="D47" s="32"/>
      <c r="E47" s="32"/>
      <c r="F47" s="32"/>
      <c r="G47" s="32"/>
      <c r="H47" s="32"/>
      <c r="I47" s="33"/>
    </row>
    <row r="48" spans="1:9" ht="15.75">
      <c r="A48" s="335" t="s">
        <v>39</v>
      </c>
      <c r="B48" s="335"/>
      <c r="C48" s="335"/>
      <c r="D48" s="335"/>
      <c r="E48" s="335"/>
      <c r="F48" s="335"/>
      <c r="G48" s="335"/>
      <c r="H48" s="335"/>
      <c r="I48" s="335"/>
    </row>
    <row r="49" spans="1:9" ht="15.75">
      <c r="A49" s="32"/>
      <c r="B49" s="32"/>
      <c r="C49" s="32"/>
      <c r="D49" s="32"/>
      <c r="E49" s="32"/>
      <c r="F49" s="32"/>
      <c r="G49" s="32"/>
      <c r="H49" s="32"/>
      <c r="I49" s="33"/>
    </row>
    <row r="50" spans="1:9" ht="15.75">
      <c r="A50" s="32"/>
      <c r="B50" s="32"/>
      <c r="C50" s="32"/>
      <c r="D50" s="32"/>
      <c r="E50" s="32"/>
      <c r="F50" s="32"/>
      <c r="G50" s="32"/>
      <c r="H50" s="32"/>
      <c r="I50" s="33"/>
    </row>
  </sheetData>
  <sheetProtection/>
  <mergeCells count="3">
    <mergeCell ref="B7:I7"/>
    <mergeCell ref="A46:I46"/>
    <mergeCell ref="A48:I48"/>
  </mergeCells>
  <printOptions/>
  <pageMargins left="0.5118110236220472" right="0.1968503937007874" top="0.7480314960629921" bottom="0.7480314960629921" header="0.31496062992125984" footer="0.31496062992125984"/>
  <pageSetup fitToHeight="0" fitToWidth="1"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9"/>
  <sheetViews>
    <sheetView zoomScale="75" zoomScaleNormal="75" zoomScalePageLayoutView="0" workbookViewId="0" topLeftCell="A19">
      <selection activeCell="A36" sqref="A36:IV46"/>
    </sheetView>
  </sheetViews>
  <sheetFormatPr defaultColWidth="9.140625" defaultRowHeight="15"/>
  <cols>
    <col min="1" max="1" width="4.57421875" style="129" customWidth="1"/>
    <col min="2" max="2" width="36.140625" style="129" customWidth="1"/>
    <col min="3" max="3" width="8.140625" style="129" customWidth="1"/>
    <col min="4" max="4" width="8.7109375" style="129" customWidth="1"/>
    <col min="5" max="5" width="8.8515625" style="129" customWidth="1"/>
    <col min="6" max="6" width="14.140625" style="129" customWidth="1"/>
    <col min="7" max="7" width="4.7109375" style="129" customWidth="1"/>
    <col min="8" max="8" width="27.8515625" style="129" customWidth="1"/>
    <col min="9" max="9" width="8.140625" style="129" customWidth="1"/>
    <col min="10" max="10" width="8.28125" style="129" customWidth="1"/>
    <col min="11" max="11" width="9.00390625" style="129" customWidth="1"/>
    <col min="12" max="12" width="12.140625" style="129" customWidth="1"/>
    <col min="13" max="13" width="12.57421875" style="129" customWidth="1"/>
    <col min="14" max="14" width="11.421875" style="129" bestFit="1" customWidth="1"/>
  </cols>
  <sheetData>
    <row r="1" spans="1:10" ht="15">
      <c r="A1" s="129" t="s">
        <v>182</v>
      </c>
      <c r="J1" s="129" t="s">
        <v>1</v>
      </c>
    </row>
    <row r="2" spans="1:10" ht="15">
      <c r="A2" s="129" t="s">
        <v>183</v>
      </c>
      <c r="J2" s="129" t="s">
        <v>184</v>
      </c>
    </row>
    <row r="3" spans="1:10" ht="15">
      <c r="A3" s="129" t="s">
        <v>203</v>
      </c>
      <c r="J3" s="129" t="s">
        <v>185</v>
      </c>
    </row>
    <row r="4" spans="1:10" ht="15">
      <c r="A4" s="129" t="s">
        <v>205</v>
      </c>
      <c r="J4" s="129" t="s">
        <v>204</v>
      </c>
    </row>
    <row r="5" ht="15">
      <c r="G5" s="154" t="s">
        <v>135</v>
      </c>
    </row>
    <row r="6" ht="9" customHeight="1"/>
    <row r="7" spans="1:13" ht="18.75" customHeight="1">
      <c r="A7" s="340" t="s">
        <v>239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</row>
    <row r="8" ht="15">
      <c r="A8" s="129" t="s">
        <v>186</v>
      </c>
    </row>
    <row r="9" ht="9" customHeight="1" thickBot="1"/>
    <row r="10" spans="1:13" ht="15.75" thickBot="1">
      <c r="A10" s="341" t="s">
        <v>180</v>
      </c>
      <c r="B10" s="342"/>
      <c r="C10" s="342"/>
      <c r="D10" s="342"/>
      <c r="E10" s="342"/>
      <c r="F10" s="343"/>
      <c r="G10" s="137"/>
      <c r="H10" s="344" t="s">
        <v>181</v>
      </c>
      <c r="I10" s="342"/>
      <c r="J10" s="342"/>
      <c r="K10" s="342"/>
      <c r="L10" s="342"/>
      <c r="M10" s="345"/>
    </row>
    <row r="11" spans="1:17" ht="31.5" customHeight="1" thickBot="1">
      <c r="A11" s="139" t="s">
        <v>187</v>
      </c>
      <c r="B11" s="138" t="s">
        <v>179</v>
      </c>
      <c r="C11" s="140" t="s">
        <v>195</v>
      </c>
      <c r="D11" s="141" t="s">
        <v>10</v>
      </c>
      <c r="E11" s="143" t="s">
        <v>196</v>
      </c>
      <c r="F11" s="142" t="s">
        <v>43</v>
      </c>
      <c r="G11" s="138" t="s">
        <v>7</v>
      </c>
      <c r="H11" s="138" t="s">
        <v>11</v>
      </c>
      <c r="I11" s="142" t="s">
        <v>197</v>
      </c>
      <c r="J11" s="138" t="s">
        <v>10</v>
      </c>
      <c r="K11" s="142" t="s">
        <v>196</v>
      </c>
      <c r="L11" s="143" t="s">
        <v>43</v>
      </c>
      <c r="M11" s="144" t="s">
        <v>78</v>
      </c>
      <c r="N11" s="130"/>
      <c r="O11" s="131"/>
      <c r="P11" s="131"/>
      <c r="Q11" s="131"/>
    </row>
    <row r="12" spans="1:13" ht="15">
      <c r="A12" s="150">
        <v>1</v>
      </c>
      <c r="B12" s="135" t="s">
        <v>188</v>
      </c>
      <c r="C12" s="146" t="s">
        <v>191</v>
      </c>
      <c r="D12" s="145">
        <v>3</v>
      </c>
      <c r="E12" s="145">
        <v>421</v>
      </c>
      <c r="F12" s="145">
        <f>D12*E12</f>
        <v>1263</v>
      </c>
      <c r="G12" s="135"/>
      <c r="H12" s="135"/>
      <c r="I12" s="146"/>
      <c r="J12" s="145"/>
      <c r="K12" s="145"/>
      <c r="L12" s="145"/>
      <c r="M12" s="151">
        <f>F12+L12</f>
        <v>1263</v>
      </c>
    </row>
    <row r="13" spans="1:13" ht="15">
      <c r="A13" s="152">
        <v>2</v>
      </c>
      <c r="B13" s="132" t="s">
        <v>209</v>
      </c>
      <c r="C13" s="133" t="s">
        <v>191</v>
      </c>
      <c r="D13" s="134">
        <v>3</v>
      </c>
      <c r="E13" s="134">
        <v>121</v>
      </c>
      <c r="F13" s="134">
        <f>D13*E13</f>
        <v>363</v>
      </c>
      <c r="G13" s="133">
        <v>1</v>
      </c>
      <c r="H13" s="132" t="s">
        <v>210</v>
      </c>
      <c r="I13" s="133" t="s">
        <v>194</v>
      </c>
      <c r="J13" s="134">
        <f>D13*0.2</f>
        <v>0.6000000000000001</v>
      </c>
      <c r="K13" s="134">
        <v>159</v>
      </c>
      <c r="L13" s="134">
        <f>J13*K13</f>
        <v>95.40000000000002</v>
      </c>
      <c r="M13" s="153">
        <f>F13+L13</f>
        <v>458.40000000000003</v>
      </c>
    </row>
    <row r="14" spans="1:13" ht="15">
      <c r="A14" s="152">
        <v>3</v>
      </c>
      <c r="B14" s="132" t="s">
        <v>189</v>
      </c>
      <c r="C14" s="133" t="s">
        <v>191</v>
      </c>
      <c r="D14" s="134">
        <v>3</v>
      </c>
      <c r="E14" s="134">
        <v>890</v>
      </c>
      <c r="F14" s="134">
        <f aca="true" t="shared" si="0" ref="F14:F20">D14*E14</f>
        <v>2670</v>
      </c>
      <c r="G14" s="133">
        <v>2</v>
      </c>
      <c r="H14" s="132" t="s">
        <v>201</v>
      </c>
      <c r="I14" s="133" t="s">
        <v>194</v>
      </c>
      <c r="J14" s="133">
        <f>D14*8.5</f>
        <v>25.5</v>
      </c>
      <c r="K14" s="134">
        <v>55</v>
      </c>
      <c r="L14" s="134">
        <f aca="true" t="shared" si="1" ref="L14:L32">J14*K14</f>
        <v>1402.5</v>
      </c>
      <c r="M14" s="153">
        <f aca="true" t="shared" si="2" ref="M14:M32">F14+L14</f>
        <v>4072.5</v>
      </c>
    </row>
    <row r="15" spans="1:13" ht="15">
      <c r="A15" s="152"/>
      <c r="B15" s="132"/>
      <c r="C15" s="133"/>
      <c r="D15" s="134"/>
      <c r="E15" s="134"/>
      <c r="F15" s="134"/>
      <c r="G15" s="133">
        <v>3</v>
      </c>
      <c r="H15" s="132" t="s">
        <v>198</v>
      </c>
      <c r="I15" s="133" t="s">
        <v>194</v>
      </c>
      <c r="J15" s="134">
        <f>D14*1.2</f>
        <v>3.5999999999999996</v>
      </c>
      <c r="K15" s="134">
        <v>80</v>
      </c>
      <c r="L15" s="134">
        <f t="shared" si="1"/>
        <v>288</v>
      </c>
      <c r="M15" s="153">
        <f t="shared" si="2"/>
        <v>288</v>
      </c>
    </row>
    <row r="16" spans="1:14" ht="15">
      <c r="A16" s="152"/>
      <c r="B16" s="132"/>
      <c r="C16" s="133"/>
      <c r="D16" s="134"/>
      <c r="E16" s="134"/>
      <c r="F16" s="134"/>
      <c r="G16" s="133">
        <v>4</v>
      </c>
      <c r="H16" s="132" t="s">
        <v>199</v>
      </c>
      <c r="I16" s="133" t="s">
        <v>194</v>
      </c>
      <c r="J16" s="134">
        <f>D14*0.9</f>
        <v>2.7</v>
      </c>
      <c r="K16" s="134">
        <v>90</v>
      </c>
      <c r="L16" s="134">
        <f t="shared" si="1"/>
        <v>243.00000000000003</v>
      </c>
      <c r="M16" s="153">
        <f t="shared" si="2"/>
        <v>243.00000000000003</v>
      </c>
      <c r="N16"/>
    </row>
    <row r="17" spans="1:14" ht="15">
      <c r="A17" s="152"/>
      <c r="B17" s="132"/>
      <c r="C17" s="133"/>
      <c r="D17" s="134"/>
      <c r="E17" s="134"/>
      <c r="F17" s="134"/>
      <c r="G17" s="133">
        <v>5</v>
      </c>
      <c r="H17" s="132" t="s">
        <v>221</v>
      </c>
      <c r="I17" s="133" t="s">
        <v>192</v>
      </c>
      <c r="J17" s="134">
        <v>3</v>
      </c>
      <c r="K17" s="134">
        <v>200</v>
      </c>
      <c r="L17" s="134">
        <f t="shared" si="1"/>
        <v>600</v>
      </c>
      <c r="M17" s="153">
        <f t="shared" si="2"/>
        <v>600</v>
      </c>
      <c r="N17"/>
    </row>
    <row r="18" spans="1:14" ht="15">
      <c r="A18" s="152"/>
      <c r="B18" s="132"/>
      <c r="C18" s="133"/>
      <c r="D18" s="134"/>
      <c r="E18" s="134"/>
      <c r="F18" s="134"/>
      <c r="G18" s="133">
        <v>6</v>
      </c>
      <c r="H18" s="132" t="s">
        <v>222</v>
      </c>
      <c r="I18" s="133" t="s">
        <v>192</v>
      </c>
      <c r="J18" s="134">
        <v>3</v>
      </c>
      <c r="K18" s="134">
        <v>420</v>
      </c>
      <c r="L18" s="134">
        <f t="shared" si="1"/>
        <v>1260</v>
      </c>
      <c r="M18" s="153">
        <f t="shared" si="2"/>
        <v>1260</v>
      </c>
      <c r="N18"/>
    </row>
    <row r="19" spans="1:14" ht="15">
      <c r="A19" s="152">
        <v>4</v>
      </c>
      <c r="B19" s="132" t="s">
        <v>236</v>
      </c>
      <c r="C19" s="133" t="s">
        <v>193</v>
      </c>
      <c r="D19" s="134">
        <v>1228.4</v>
      </c>
      <c r="E19" s="134">
        <v>119</v>
      </c>
      <c r="F19" s="134">
        <f t="shared" si="0"/>
        <v>146179.6</v>
      </c>
      <c r="G19" s="133">
        <v>7</v>
      </c>
      <c r="H19" s="132" t="s">
        <v>210</v>
      </c>
      <c r="I19" s="133" t="s">
        <v>194</v>
      </c>
      <c r="J19" s="134">
        <f>D19*0.2</f>
        <v>245.68000000000004</v>
      </c>
      <c r="K19" s="134">
        <v>171</v>
      </c>
      <c r="L19" s="134">
        <f t="shared" si="1"/>
        <v>42011.280000000006</v>
      </c>
      <c r="M19" s="153">
        <f t="shared" si="2"/>
        <v>188190.88</v>
      </c>
      <c r="N19"/>
    </row>
    <row r="20" spans="1:14" ht="15">
      <c r="A20" s="152">
        <v>5</v>
      </c>
      <c r="B20" s="132" t="s">
        <v>237</v>
      </c>
      <c r="C20" s="133" t="s">
        <v>193</v>
      </c>
      <c r="D20" s="134">
        <v>1228.4</v>
      </c>
      <c r="E20" s="134">
        <v>469</v>
      </c>
      <c r="F20" s="134">
        <f t="shared" si="0"/>
        <v>576119.6000000001</v>
      </c>
      <c r="G20" s="133">
        <v>8</v>
      </c>
      <c r="H20" s="132" t="s">
        <v>238</v>
      </c>
      <c r="I20" s="133" t="s">
        <v>194</v>
      </c>
      <c r="J20" s="134">
        <f>D20*8</f>
        <v>9827.2</v>
      </c>
      <c r="K20" s="134">
        <v>64</v>
      </c>
      <c r="L20" s="134">
        <f t="shared" si="1"/>
        <v>628940.8</v>
      </c>
      <c r="M20" s="153">
        <f t="shared" si="2"/>
        <v>1205060.4000000001</v>
      </c>
      <c r="N20"/>
    </row>
    <row r="21" spans="1:14" ht="15">
      <c r="A21" s="152">
        <v>6</v>
      </c>
      <c r="B21" s="132" t="s">
        <v>190</v>
      </c>
      <c r="C21" s="133" t="s">
        <v>193</v>
      </c>
      <c r="D21" s="134">
        <v>491.44</v>
      </c>
      <c r="E21" s="134">
        <v>381</v>
      </c>
      <c r="F21" s="134">
        <f>D21*E21</f>
        <v>187238.63999999998</v>
      </c>
      <c r="G21" s="133">
        <v>9</v>
      </c>
      <c r="H21" s="132" t="s">
        <v>200</v>
      </c>
      <c r="I21" s="133" t="s">
        <v>194</v>
      </c>
      <c r="J21" s="134">
        <f>D21*0.4</f>
        <v>196.57600000000002</v>
      </c>
      <c r="K21" s="134">
        <v>276</v>
      </c>
      <c r="L21" s="134">
        <f t="shared" si="1"/>
        <v>54254.97600000001</v>
      </c>
      <c r="M21" s="153">
        <f t="shared" si="2"/>
        <v>241493.61599999998</v>
      </c>
      <c r="N21"/>
    </row>
    <row r="22" spans="1:14" ht="15">
      <c r="A22" s="152">
        <v>7</v>
      </c>
      <c r="B22" s="132" t="s">
        <v>202</v>
      </c>
      <c r="C22" s="133" t="s">
        <v>193</v>
      </c>
      <c r="D22" s="134">
        <v>335.12</v>
      </c>
      <c r="E22" s="134">
        <v>381</v>
      </c>
      <c r="F22" s="134">
        <f>D22*E22</f>
        <v>127680.72</v>
      </c>
      <c r="G22" s="133">
        <v>10</v>
      </c>
      <c r="H22" s="132" t="s">
        <v>200</v>
      </c>
      <c r="I22" s="133" t="s">
        <v>194</v>
      </c>
      <c r="J22" s="134">
        <f>D22*0.4</f>
        <v>134.048</v>
      </c>
      <c r="K22" s="134">
        <v>276</v>
      </c>
      <c r="L22" s="134">
        <f t="shared" si="1"/>
        <v>36997.248</v>
      </c>
      <c r="M22" s="153">
        <f t="shared" si="2"/>
        <v>164677.968</v>
      </c>
      <c r="N22"/>
    </row>
    <row r="23" spans="1:14" ht="15">
      <c r="A23" s="152"/>
      <c r="B23" s="132"/>
      <c r="C23" s="133"/>
      <c r="D23" s="134"/>
      <c r="E23" s="134"/>
      <c r="F23" s="134"/>
      <c r="G23" s="133">
        <v>11</v>
      </c>
      <c r="H23" s="155" t="s">
        <v>207</v>
      </c>
      <c r="I23" s="133" t="s">
        <v>192</v>
      </c>
      <c r="J23" s="134">
        <v>10</v>
      </c>
      <c r="K23" s="134">
        <v>180</v>
      </c>
      <c r="L23" s="134">
        <f t="shared" si="1"/>
        <v>1800</v>
      </c>
      <c r="M23" s="153">
        <f t="shared" si="2"/>
        <v>1800</v>
      </c>
      <c r="N23"/>
    </row>
    <row r="24" spans="1:14" ht="15">
      <c r="A24" s="152"/>
      <c r="B24" s="132"/>
      <c r="C24" s="133"/>
      <c r="D24" s="134"/>
      <c r="E24" s="134"/>
      <c r="F24" s="134"/>
      <c r="G24" s="133">
        <v>12</v>
      </c>
      <c r="H24" s="132" t="s">
        <v>206</v>
      </c>
      <c r="I24" s="133" t="s">
        <v>192</v>
      </c>
      <c r="J24" s="134">
        <v>6</v>
      </c>
      <c r="K24" s="134">
        <v>580</v>
      </c>
      <c r="L24" s="134">
        <f t="shared" si="1"/>
        <v>3480</v>
      </c>
      <c r="M24" s="153">
        <f t="shared" si="2"/>
        <v>3480</v>
      </c>
      <c r="N24"/>
    </row>
    <row r="25" spans="1:13" s="131" customFormat="1" ht="30">
      <c r="A25" s="163">
        <v>8</v>
      </c>
      <c r="B25" s="167" t="s">
        <v>211</v>
      </c>
      <c r="C25" s="165" t="s">
        <v>193</v>
      </c>
      <c r="D25" s="158">
        <v>1228.4</v>
      </c>
      <c r="E25" s="166">
        <v>562</v>
      </c>
      <c r="F25" s="134">
        <f>D25*E25</f>
        <v>690360.8</v>
      </c>
      <c r="G25" s="133">
        <v>13</v>
      </c>
      <c r="H25" s="168" t="s">
        <v>212</v>
      </c>
      <c r="I25" s="165" t="s">
        <v>193</v>
      </c>
      <c r="J25" s="158">
        <f>D25*1.1</f>
        <v>1351.2400000000002</v>
      </c>
      <c r="K25" s="134">
        <v>2100</v>
      </c>
      <c r="L25" s="134">
        <f t="shared" si="1"/>
        <v>2837604.0000000005</v>
      </c>
      <c r="M25" s="153">
        <f t="shared" si="2"/>
        <v>3527964.8000000007</v>
      </c>
    </row>
    <row r="26" spans="1:13" s="131" customFormat="1" ht="30">
      <c r="A26" s="163"/>
      <c r="B26" s="165"/>
      <c r="C26" s="165"/>
      <c r="D26" s="158"/>
      <c r="E26" s="166"/>
      <c r="F26" s="134"/>
      <c r="G26" s="133">
        <v>14</v>
      </c>
      <c r="H26" s="167" t="s">
        <v>213</v>
      </c>
      <c r="I26" s="165" t="s">
        <v>194</v>
      </c>
      <c r="J26" s="158">
        <f>D25*0.3</f>
        <v>368.52000000000004</v>
      </c>
      <c r="K26" s="134">
        <v>350</v>
      </c>
      <c r="L26" s="134">
        <f t="shared" si="1"/>
        <v>128982.00000000001</v>
      </c>
      <c r="M26" s="153">
        <f t="shared" si="2"/>
        <v>128982.00000000001</v>
      </c>
    </row>
    <row r="27" spans="1:14" ht="15">
      <c r="A27" s="163">
        <v>9</v>
      </c>
      <c r="B27" s="164" t="s">
        <v>214</v>
      </c>
      <c r="C27" s="165" t="s">
        <v>177</v>
      </c>
      <c r="D27" s="158">
        <v>164</v>
      </c>
      <c r="E27" s="166">
        <v>295</v>
      </c>
      <c r="F27" s="134">
        <f>D27*E27</f>
        <v>48380</v>
      </c>
      <c r="G27" s="133">
        <v>15</v>
      </c>
      <c r="H27" s="164" t="s">
        <v>215</v>
      </c>
      <c r="I27" s="165" t="s">
        <v>177</v>
      </c>
      <c r="J27" s="158">
        <f>D27*1.05</f>
        <v>172.20000000000002</v>
      </c>
      <c r="K27" s="134">
        <v>250</v>
      </c>
      <c r="L27" s="134">
        <f t="shared" si="1"/>
        <v>43050.00000000001</v>
      </c>
      <c r="M27" s="153">
        <f t="shared" si="2"/>
        <v>91430</v>
      </c>
      <c r="N27"/>
    </row>
    <row r="28" spans="1:14" ht="15">
      <c r="A28" s="163"/>
      <c r="B28" s="164"/>
      <c r="C28" s="165"/>
      <c r="D28" s="158"/>
      <c r="E28" s="166"/>
      <c r="F28" s="134"/>
      <c r="G28" s="133">
        <v>16</v>
      </c>
      <c r="H28" s="164" t="s">
        <v>216</v>
      </c>
      <c r="I28" s="165" t="s">
        <v>192</v>
      </c>
      <c r="J28" s="158">
        <v>23</v>
      </c>
      <c r="K28" s="134">
        <v>50</v>
      </c>
      <c r="L28" s="134">
        <f t="shared" si="1"/>
        <v>1150</v>
      </c>
      <c r="M28" s="153">
        <f t="shared" si="2"/>
        <v>1150</v>
      </c>
      <c r="N28"/>
    </row>
    <row r="29" spans="1:14" ht="15">
      <c r="A29" s="163"/>
      <c r="B29" s="164"/>
      <c r="C29" s="165"/>
      <c r="D29" s="158"/>
      <c r="E29" s="166"/>
      <c r="F29" s="134"/>
      <c r="G29" s="133">
        <v>17</v>
      </c>
      <c r="H29" s="164" t="s">
        <v>217</v>
      </c>
      <c r="I29" s="165" t="s">
        <v>192</v>
      </c>
      <c r="J29" s="158">
        <v>51</v>
      </c>
      <c r="K29" s="134">
        <v>50</v>
      </c>
      <c r="L29" s="134">
        <f t="shared" si="1"/>
        <v>2550</v>
      </c>
      <c r="M29" s="153">
        <f t="shared" si="2"/>
        <v>2550</v>
      </c>
      <c r="N29"/>
    </row>
    <row r="30" spans="1:14" ht="15">
      <c r="A30" s="163"/>
      <c r="B30" s="164"/>
      <c r="C30" s="165"/>
      <c r="D30" s="158"/>
      <c r="E30" s="166"/>
      <c r="F30" s="134"/>
      <c r="G30" s="133">
        <v>18</v>
      </c>
      <c r="H30" s="164" t="s">
        <v>218</v>
      </c>
      <c r="I30" s="165" t="s">
        <v>192</v>
      </c>
      <c r="J30" s="158">
        <v>10</v>
      </c>
      <c r="K30" s="134">
        <v>50</v>
      </c>
      <c r="L30" s="134">
        <f t="shared" si="1"/>
        <v>500</v>
      </c>
      <c r="M30" s="153">
        <f t="shared" si="2"/>
        <v>500</v>
      </c>
      <c r="N30"/>
    </row>
    <row r="31" spans="1:14" ht="15">
      <c r="A31" s="163"/>
      <c r="B31" s="164"/>
      <c r="C31" s="165"/>
      <c r="D31" s="158"/>
      <c r="E31" s="166"/>
      <c r="F31" s="134"/>
      <c r="G31" s="133">
        <v>19</v>
      </c>
      <c r="H31" s="164" t="s">
        <v>219</v>
      </c>
      <c r="I31" s="165" t="s">
        <v>192</v>
      </c>
      <c r="J31" s="158">
        <v>11</v>
      </c>
      <c r="K31" s="134">
        <v>50</v>
      </c>
      <c r="L31" s="134">
        <f t="shared" si="1"/>
        <v>550</v>
      </c>
      <c r="M31" s="153">
        <f t="shared" si="2"/>
        <v>550</v>
      </c>
      <c r="N31"/>
    </row>
    <row r="32" spans="1:14" ht="15.75" thickBot="1">
      <c r="A32" s="163"/>
      <c r="B32" s="164"/>
      <c r="C32" s="165"/>
      <c r="D32" s="158"/>
      <c r="E32" s="166"/>
      <c r="F32" s="134"/>
      <c r="G32" s="165">
        <v>20</v>
      </c>
      <c r="H32" s="164" t="s">
        <v>220</v>
      </c>
      <c r="I32" s="165" t="s">
        <v>192</v>
      </c>
      <c r="J32" s="158">
        <v>500</v>
      </c>
      <c r="K32" s="134">
        <v>4</v>
      </c>
      <c r="L32" s="134">
        <f t="shared" si="1"/>
        <v>2000</v>
      </c>
      <c r="M32" s="153">
        <f t="shared" si="2"/>
        <v>2000</v>
      </c>
      <c r="N32"/>
    </row>
    <row r="33" spans="1:14" ht="15.75" thickBot="1">
      <c r="A33" s="159"/>
      <c r="B33" s="346" t="s">
        <v>44</v>
      </c>
      <c r="C33" s="347"/>
      <c r="D33" s="347"/>
      <c r="E33" s="348"/>
      <c r="F33" s="157">
        <f>SUM(F12:F32)</f>
        <v>1780255.36</v>
      </c>
      <c r="G33" s="349"/>
      <c r="H33" s="351"/>
      <c r="I33" s="352"/>
      <c r="J33" s="352"/>
      <c r="K33" s="353"/>
      <c r="L33" s="161">
        <f>SUM(L13:L32)</f>
        <v>3787759.204000001</v>
      </c>
      <c r="M33" s="156">
        <f>SUM(M12:M32)</f>
        <v>5568014.564000001</v>
      </c>
      <c r="N33" s="169"/>
    </row>
    <row r="34" spans="1:14" ht="15.75" thickBot="1">
      <c r="A34" s="136"/>
      <c r="B34" s="354" t="s">
        <v>208</v>
      </c>
      <c r="C34" s="355"/>
      <c r="D34" s="355"/>
      <c r="E34" s="355"/>
      <c r="F34" s="356"/>
      <c r="G34" s="350"/>
      <c r="H34" s="357"/>
      <c r="I34" s="358"/>
      <c r="J34" s="358"/>
      <c r="K34" s="358"/>
      <c r="L34" s="359"/>
      <c r="M34" s="160">
        <f>F33+L33</f>
        <v>5568014.564000001</v>
      </c>
      <c r="N34"/>
    </row>
    <row r="35" spans="1:14" ht="15">
      <c r="A35" s="147"/>
      <c r="B35" s="147"/>
      <c r="C35" s="147"/>
      <c r="D35" s="148"/>
      <c r="E35" s="148"/>
      <c r="F35" s="148"/>
      <c r="G35" s="147"/>
      <c r="H35" s="147"/>
      <c r="I35" s="149"/>
      <c r="J35" s="148"/>
      <c r="K35" s="148"/>
      <c r="L35" s="162"/>
      <c r="M35" s="162"/>
      <c r="N35"/>
    </row>
    <row r="36" spans="1:14" ht="15">
      <c r="A36" s="147"/>
      <c r="B36" s="147" t="s">
        <v>224</v>
      </c>
      <c r="C36" s="147"/>
      <c r="D36" s="148"/>
      <c r="E36" s="148"/>
      <c r="F36" s="148"/>
      <c r="G36" s="147"/>
      <c r="H36" s="170" t="s">
        <v>225</v>
      </c>
      <c r="I36" s="149"/>
      <c r="J36" s="148"/>
      <c r="K36" s="148"/>
      <c r="L36" s="162"/>
      <c r="M36" s="162"/>
      <c r="N36"/>
    </row>
    <row r="37" spans="1:14" ht="15">
      <c r="A37" s="147"/>
      <c r="B37" s="147"/>
      <c r="C37" s="147"/>
      <c r="D37" s="148"/>
      <c r="E37" s="148"/>
      <c r="F37" s="148"/>
      <c r="G37" s="147"/>
      <c r="H37" s="170"/>
      <c r="I37" s="149"/>
      <c r="J37" s="148"/>
      <c r="K37" s="148"/>
      <c r="L37" s="162"/>
      <c r="M37" s="162"/>
      <c r="N37"/>
    </row>
    <row r="38" spans="1:14" ht="15">
      <c r="A38" s="147"/>
      <c r="B38" s="147" t="s">
        <v>226</v>
      </c>
      <c r="C38" s="147"/>
      <c r="D38" s="148"/>
      <c r="E38" s="148"/>
      <c r="F38" s="148"/>
      <c r="G38" s="147"/>
      <c r="H38" s="170" t="s">
        <v>227</v>
      </c>
      <c r="I38" s="149"/>
      <c r="J38" s="148"/>
      <c r="K38" s="148"/>
      <c r="L38" s="162"/>
      <c r="M38" s="162"/>
      <c r="N38"/>
    </row>
    <row r="39" spans="1:14" ht="15">
      <c r="A39" s="147"/>
      <c r="B39" s="147"/>
      <c r="C39" s="147"/>
      <c r="D39" s="148"/>
      <c r="E39" s="148"/>
      <c r="F39" s="148"/>
      <c r="G39" s="147"/>
      <c r="H39" s="170"/>
      <c r="I39" s="149"/>
      <c r="J39" s="148"/>
      <c r="K39" s="148"/>
      <c r="L39" s="162"/>
      <c r="M39" s="162"/>
      <c r="N39"/>
    </row>
    <row r="40" spans="2:14" ht="15">
      <c r="B40" s="129" t="s">
        <v>228</v>
      </c>
      <c r="H40" s="171" t="s">
        <v>229</v>
      </c>
      <c r="N40"/>
    </row>
    <row r="41" spans="1:14" ht="15">
      <c r="A41" s="147"/>
      <c r="B41" s="147"/>
      <c r="C41" s="147"/>
      <c r="D41" s="148"/>
      <c r="E41" s="148"/>
      <c r="F41" s="148"/>
      <c r="G41" s="147"/>
      <c r="H41" s="170"/>
      <c r="I41" s="149"/>
      <c r="J41" s="148"/>
      <c r="K41" s="148"/>
      <c r="L41" s="162"/>
      <c r="M41" s="162"/>
      <c r="N41"/>
    </row>
    <row r="42" spans="1:14" ht="15">
      <c r="A42" s="147"/>
      <c r="B42" s="147" t="s">
        <v>230</v>
      </c>
      <c r="C42" s="147"/>
      <c r="D42" s="148"/>
      <c r="E42" s="148"/>
      <c r="F42" s="148"/>
      <c r="G42" s="147"/>
      <c r="H42" s="170" t="s">
        <v>231</v>
      </c>
      <c r="I42" s="149"/>
      <c r="J42" s="148"/>
      <c r="K42" s="148"/>
      <c r="L42" s="162"/>
      <c r="M42" s="162"/>
      <c r="N42"/>
    </row>
    <row r="43" spans="8:14" ht="15">
      <c r="H43" s="171"/>
      <c r="N43"/>
    </row>
    <row r="44" spans="2:14" ht="15">
      <c r="B44" s="129" t="s">
        <v>232</v>
      </c>
      <c r="H44" s="171" t="s">
        <v>235</v>
      </c>
      <c r="N44"/>
    </row>
    <row r="45" ht="15">
      <c r="H45" s="171"/>
    </row>
    <row r="46" spans="2:8" ht="15">
      <c r="B46" s="129" t="s">
        <v>233</v>
      </c>
      <c r="H46" s="171" t="s">
        <v>234</v>
      </c>
    </row>
    <row r="49" spans="1:6" ht="15">
      <c r="A49"/>
      <c r="B49"/>
      <c r="C49"/>
      <c r="D49"/>
      <c r="E49"/>
      <c r="F49"/>
    </row>
  </sheetData>
  <sheetProtection/>
  <mergeCells count="8">
    <mergeCell ref="A7:M7"/>
    <mergeCell ref="A10:F10"/>
    <mergeCell ref="H10:M10"/>
    <mergeCell ref="B33:E33"/>
    <mergeCell ref="G33:G34"/>
    <mergeCell ref="H33:K33"/>
    <mergeCell ref="B34:F34"/>
    <mergeCell ref="H34:L34"/>
  </mergeCells>
  <printOptions/>
  <pageMargins left="0.7" right="0.7" top="0.75" bottom="0.75" header="0.3" footer="0.3"/>
  <pageSetup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49"/>
  <sheetViews>
    <sheetView zoomScale="90" zoomScaleNormal="90" zoomScalePageLayoutView="0" workbookViewId="0" topLeftCell="A1">
      <selection activeCell="B47" sqref="B47"/>
    </sheetView>
  </sheetViews>
  <sheetFormatPr defaultColWidth="9.140625" defaultRowHeight="15"/>
  <cols>
    <col min="1" max="1" width="4.57421875" style="129" customWidth="1"/>
    <col min="2" max="2" width="36.140625" style="129" customWidth="1"/>
    <col min="3" max="3" width="8.140625" style="129" customWidth="1"/>
    <col min="4" max="4" width="8.7109375" style="129" customWidth="1"/>
    <col min="5" max="5" width="8.8515625" style="129" customWidth="1"/>
    <col min="6" max="6" width="14.140625" style="129" customWidth="1"/>
    <col min="7" max="7" width="4.7109375" style="129" customWidth="1"/>
    <col min="8" max="8" width="27.8515625" style="129" customWidth="1"/>
    <col min="9" max="9" width="8.140625" style="129" customWidth="1"/>
    <col min="10" max="10" width="8.28125" style="129" customWidth="1"/>
    <col min="11" max="11" width="9.00390625" style="129" customWidth="1"/>
    <col min="12" max="12" width="12.140625" style="129" customWidth="1"/>
    <col min="13" max="13" width="12.57421875" style="129" customWidth="1"/>
    <col min="14" max="14" width="11.421875" style="129" bestFit="1" customWidth="1"/>
  </cols>
  <sheetData>
    <row r="1" spans="1:10" ht="15">
      <c r="A1" s="129" t="s">
        <v>182</v>
      </c>
      <c r="J1" s="129" t="s">
        <v>1</v>
      </c>
    </row>
    <row r="2" spans="1:10" ht="15">
      <c r="A2" s="129" t="s">
        <v>183</v>
      </c>
      <c r="J2" s="129" t="s">
        <v>184</v>
      </c>
    </row>
    <row r="3" spans="1:10" ht="15">
      <c r="A3" s="129" t="s">
        <v>203</v>
      </c>
      <c r="J3" s="129" t="s">
        <v>185</v>
      </c>
    </row>
    <row r="4" spans="1:10" ht="15">
      <c r="A4" s="129" t="s">
        <v>205</v>
      </c>
      <c r="J4" s="129" t="s">
        <v>204</v>
      </c>
    </row>
    <row r="5" ht="15">
      <c r="G5" s="154" t="s">
        <v>135</v>
      </c>
    </row>
    <row r="6" ht="9" customHeight="1"/>
    <row r="7" spans="1:13" ht="32.25" customHeight="1">
      <c r="A7" s="340" t="s">
        <v>223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</row>
    <row r="8" ht="15">
      <c r="A8" s="129" t="s">
        <v>186</v>
      </c>
    </row>
    <row r="9" ht="9" customHeight="1" thickBot="1"/>
    <row r="10" spans="1:13" ht="15.75" thickBot="1">
      <c r="A10" s="341" t="s">
        <v>180</v>
      </c>
      <c r="B10" s="342"/>
      <c r="C10" s="342"/>
      <c r="D10" s="342"/>
      <c r="E10" s="342"/>
      <c r="F10" s="343"/>
      <c r="G10" s="137"/>
      <c r="H10" s="344" t="s">
        <v>181</v>
      </c>
      <c r="I10" s="342"/>
      <c r="J10" s="342"/>
      <c r="K10" s="342"/>
      <c r="L10" s="342"/>
      <c r="M10" s="345"/>
    </row>
    <row r="11" spans="1:17" ht="31.5" customHeight="1" thickBot="1">
      <c r="A11" s="139" t="s">
        <v>187</v>
      </c>
      <c r="B11" s="138" t="s">
        <v>179</v>
      </c>
      <c r="C11" s="140" t="s">
        <v>195</v>
      </c>
      <c r="D11" s="141" t="s">
        <v>10</v>
      </c>
      <c r="E11" s="143" t="s">
        <v>196</v>
      </c>
      <c r="F11" s="142" t="s">
        <v>43</v>
      </c>
      <c r="G11" s="138" t="s">
        <v>7</v>
      </c>
      <c r="H11" s="138" t="s">
        <v>11</v>
      </c>
      <c r="I11" s="142" t="s">
        <v>197</v>
      </c>
      <c r="J11" s="138" t="s">
        <v>10</v>
      </c>
      <c r="K11" s="142" t="s">
        <v>196</v>
      </c>
      <c r="L11" s="143" t="s">
        <v>43</v>
      </c>
      <c r="M11" s="144" t="s">
        <v>78</v>
      </c>
      <c r="N11" s="130"/>
      <c r="O11" s="131"/>
      <c r="P11" s="131"/>
      <c r="Q11" s="131"/>
    </row>
    <row r="12" spans="1:13" ht="15">
      <c r="A12" s="150">
        <v>1</v>
      </c>
      <c r="B12" s="135" t="s">
        <v>188</v>
      </c>
      <c r="C12" s="146" t="s">
        <v>191</v>
      </c>
      <c r="D12" s="145">
        <v>6</v>
      </c>
      <c r="E12" s="145">
        <v>421</v>
      </c>
      <c r="F12" s="145">
        <f>D12*E12</f>
        <v>2526</v>
      </c>
      <c r="G12" s="135"/>
      <c r="H12" s="135"/>
      <c r="I12" s="146"/>
      <c r="J12" s="145"/>
      <c r="K12" s="145"/>
      <c r="L12" s="145"/>
      <c r="M12" s="151">
        <f>F12+L12</f>
        <v>2526</v>
      </c>
    </row>
    <row r="13" spans="1:13" ht="15">
      <c r="A13" s="152">
        <v>2</v>
      </c>
      <c r="B13" s="132" t="s">
        <v>209</v>
      </c>
      <c r="C13" s="133" t="s">
        <v>191</v>
      </c>
      <c r="D13" s="134">
        <v>6</v>
      </c>
      <c r="E13" s="134">
        <v>121</v>
      </c>
      <c r="F13" s="134">
        <f>D13*E13</f>
        <v>726</v>
      </c>
      <c r="G13" s="133">
        <v>1</v>
      </c>
      <c r="H13" s="132" t="s">
        <v>210</v>
      </c>
      <c r="I13" s="133" t="s">
        <v>194</v>
      </c>
      <c r="J13" s="134">
        <f>D13*0.2</f>
        <v>1.2000000000000002</v>
      </c>
      <c r="K13" s="134">
        <v>159</v>
      </c>
      <c r="L13" s="134">
        <f>J13*K13</f>
        <v>190.80000000000004</v>
      </c>
      <c r="M13" s="153">
        <f>F13+L13</f>
        <v>916.8000000000001</v>
      </c>
    </row>
    <row r="14" spans="1:13" ht="15">
      <c r="A14" s="152">
        <v>3</v>
      </c>
      <c r="B14" s="132" t="s">
        <v>189</v>
      </c>
      <c r="C14" s="133" t="s">
        <v>191</v>
      </c>
      <c r="D14" s="134">
        <v>6</v>
      </c>
      <c r="E14" s="134">
        <v>890</v>
      </c>
      <c r="F14" s="134">
        <f aca="true" t="shared" si="0" ref="F14:F20">D14*E14</f>
        <v>5340</v>
      </c>
      <c r="G14" s="133">
        <v>2</v>
      </c>
      <c r="H14" s="132" t="s">
        <v>201</v>
      </c>
      <c r="I14" s="133" t="s">
        <v>194</v>
      </c>
      <c r="J14" s="133">
        <f>D14*8.5</f>
        <v>51</v>
      </c>
      <c r="K14" s="134">
        <v>55</v>
      </c>
      <c r="L14" s="134">
        <f aca="true" t="shared" si="1" ref="L14:L32">J14*K14</f>
        <v>2805</v>
      </c>
      <c r="M14" s="153">
        <f aca="true" t="shared" si="2" ref="M14:M32">F14+L14</f>
        <v>8145</v>
      </c>
    </row>
    <row r="15" spans="1:13" ht="15">
      <c r="A15" s="152"/>
      <c r="B15" s="132"/>
      <c r="C15" s="133"/>
      <c r="D15" s="134"/>
      <c r="E15" s="134"/>
      <c r="F15" s="134"/>
      <c r="G15" s="133">
        <v>3</v>
      </c>
      <c r="H15" s="132" t="s">
        <v>198</v>
      </c>
      <c r="I15" s="133" t="s">
        <v>194</v>
      </c>
      <c r="J15" s="134">
        <f>D14*1.2</f>
        <v>7.199999999999999</v>
      </c>
      <c r="K15" s="134">
        <v>80</v>
      </c>
      <c r="L15" s="134">
        <f t="shared" si="1"/>
        <v>576</v>
      </c>
      <c r="M15" s="153">
        <f t="shared" si="2"/>
        <v>576</v>
      </c>
    </row>
    <row r="16" spans="1:14" ht="15">
      <c r="A16" s="152"/>
      <c r="B16" s="132"/>
      <c r="C16" s="133"/>
      <c r="D16" s="134"/>
      <c r="E16" s="134"/>
      <c r="F16" s="134"/>
      <c r="G16" s="133">
        <v>4</v>
      </c>
      <c r="H16" s="132" t="s">
        <v>199</v>
      </c>
      <c r="I16" s="133" t="s">
        <v>194</v>
      </c>
      <c r="J16" s="134">
        <f>D14*0.9</f>
        <v>5.4</v>
      </c>
      <c r="K16" s="134">
        <v>90</v>
      </c>
      <c r="L16" s="134">
        <f t="shared" si="1"/>
        <v>486.00000000000006</v>
      </c>
      <c r="M16" s="153">
        <f t="shared" si="2"/>
        <v>486.00000000000006</v>
      </c>
      <c r="N16"/>
    </row>
    <row r="17" spans="1:14" ht="15">
      <c r="A17" s="152"/>
      <c r="B17" s="132"/>
      <c r="C17" s="133"/>
      <c r="D17" s="134"/>
      <c r="E17" s="134"/>
      <c r="F17" s="134"/>
      <c r="G17" s="133">
        <v>5</v>
      </c>
      <c r="H17" s="132" t="s">
        <v>221</v>
      </c>
      <c r="I17" s="133" t="s">
        <v>192</v>
      </c>
      <c r="J17" s="134">
        <v>3</v>
      </c>
      <c r="K17" s="134">
        <v>200</v>
      </c>
      <c r="L17" s="134">
        <f t="shared" si="1"/>
        <v>600</v>
      </c>
      <c r="M17" s="153">
        <f t="shared" si="2"/>
        <v>600</v>
      </c>
      <c r="N17"/>
    </row>
    <row r="18" spans="1:14" ht="15">
      <c r="A18" s="152"/>
      <c r="B18" s="132"/>
      <c r="C18" s="133"/>
      <c r="D18" s="134"/>
      <c r="E18" s="134"/>
      <c r="F18" s="134"/>
      <c r="G18" s="133">
        <v>6</v>
      </c>
      <c r="H18" s="132" t="s">
        <v>222</v>
      </c>
      <c r="I18" s="133" t="s">
        <v>192</v>
      </c>
      <c r="J18" s="134">
        <v>3</v>
      </c>
      <c r="K18" s="134">
        <v>420</v>
      </c>
      <c r="L18" s="134">
        <f t="shared" si="1"/>
        <v>1260</v>
      </c>
      <c r="M18" s="153">
        <f t="shared" si="2"/>
        <v>1260</v>
      </c>
      <c r="N18"/>
    </row>
    <row r="19" spans="1:14" ht="15">
      <c r="A19" s="152">
        <v>4</v>
      </c>
      <c r="B19" s="132" t="s">
        <v>236</v>
      </c>
      <c r="C19" s="133" t="s">
        <v>193</v>
      </c>
      <c r="D19" s="134">
        <v>1228.4</v>
      </c>
      <c r="E19" s="134">
        <v>119</v>
      </c>
      <c r="F19" s="134">
        <f t="shared" si="0"/>
        <v>146179.6</v>
      </c>
      <c r="G19" s="133">
        <v>7</v>
      </c>
      <c r="H19" s="132" t="s">
        <v>210</v>
      </c>
      <c r="I19" s="133" t="s">
        <v>194</v>
      </c>
      <c r="J19" s="134">
        <f>D19*0.2</f>
        <v>245.68000000000004</v>
      </c>
      <c r="K19" s="134">
        <v>171</v>
      </c>
      <c r="L19" s="134">
        <f t="shared" si="1"/>
        <v>42011.280000000006</v>
      </c>
      <c r="M19" s="153">
        <f t="shared" si="2"/>
        <v>188190.88</v>
      </c>
      <c r="N19"/>
    </row>
    <row r="20" spans="1:14" ht="15">
      <c r="A20" s="152">
        <v>5</v>
      </c>
      <c r="B20" s="132" t="s">
        <v>237</v>
      </c>
      <c r="C20" s="133" t="s">
        <v>193</v>
      </c>
      <c r="D20" s="134">
        <v>1228.4</v>
      </c>
      <c r="E20" s="134">
        <v>469</v>
      </c>
      <c r="F20" s="134">
        <f t="shared" si="0"/>
        <v>576119.6000000001</v>
      </c>
      <c r="G20" s="133">
        <v>8</v>
      </c>
      <c r="H20" s="132" t="s">
        <v>238</v>
      </c>
      <c r="I20" s="133" t="s">
        <v>194</v>
      </c>
      <c r="J20" s="134">
        <f>D20*8</f>
        <v>9827.2</v>
      </c>
      <c r="K20" s="134">
        <v>64</v>
      </c>
      <c r="L20" s="134">
        <f t="shared" si="1"/>
        <v>628940.8</v>
      </c>
      <c r="M20" s="153">
        <f t="shared" si="2"/>
        <v>1205060.4000000001</v>
      </c>
      <c r="N20"/>
    </row>
    <row r="21" spans="1:14" ht="15">
      <c r="A21" s="152">
        <v>6</v>
      </c>
      <c r="B21" s="132" t="s">
        <v>190</v>
      </c>
      <c r="C21" s="133" t="s">
        <v>193</v>
      </c>
      <c r="D21" s="134">
        <v>1916.6</v>
      </c>
      <c r="E21" s="134">
        <v>381</v>
      </c>
      <c r="F21" s="134">
        <f>D21*E21</f>
        <v>730224.6</v>
      </c>
      <c r="G21" s="133">
        <v>9</v>
      </c>
      <c r="H21" s="132" t="s">
        <v>200</v>
      </c>
      <c r="I21" s="133" t="s">
        <v>194</v>
      </c>
      <c r="J21" s="134">
        <f>D21*0.4</f>
        <v>766.64</v>
      </c>
      <c r="K21" s="134">
        <v>276</v>
      </c>
      <c r="L21" s="134">
        <f t="shared" si="1"/>
        <v>211592.63999999998</v>
      </c>
      <c r="M21" s="153">
        <f t="shared" si="2"/>
        <v>941817.24</v>
      </c>
      <c r="N21"/>
    </row>
    <row r="22" spans="1:14" ht="15">
      <c r="A22" s="152">
        <v>7</v>
      </c>
      <c r="B22" s="132" t="s">
        <v>202</v>
      </c>
      <c r="C22" s="133" t="s">
        <v>193</v>
      </c>
      <c r="D22" s="134">
        <v>1228.4</v>
      </c>
      <c r="E22" s="134">
        <v>381</v>
      </c>
      <c r="F22" s="134">
        <f>D22*E22</f>
        <v>468020.4</v>
      </c>
      <c r="G22" s="133">
        <v>10</v>
      </c>
      <c r="H22" s="132" t="s">
        <v>200</v>
      </c>
      <c r="I22" s="133" t="s">
        <v>194</v>
      </c>
      <c r="J22" s="134">
        <f>D22*0.4</f>
        <v>491.36000000000007</v>
      </c>
      <c r="K22" s="134">
        <v>276</v>
      </c>
      <c r="L22" s="134">
        <f t="shared" si="1"/>
        <v>135615.36000000002</v>
      </c>
      <c r="M22" s="153">
        <f t="shared" si="2"/>
        <v>603635.76</v>
      </c>
      <c r="N22"/>
    </row>
    <row r="23" spans="1:14" ht="15">
      <c r="A23" s="152"/>
      <c r="B23" s="132"/>
      <c r="C23" s="133"/>
      <c r="D23" s="134"/>
      <c r="E23" s="134"/>
      <c r="F23" s="134"/>
      <c r="G23" s="133">
        <v>11</v>
      </c>
      <c r="H23" s="155" t="s">
        <v>207</v>
      </c>
      <c r="I23" s="133" t="s">
        <v>192</v>
      </c>
      <c r="J23" s="134">
        <v>10</v>
      </c>
      <c r="K23" s="134">
        <v>180</v>
      </c>
      <c r="L23" s="134">
        <f t="shared" si="1"/>
        <v>1800</v>
      </c>
      <c r="M23" s="153">
        <f t="shared" si="2"/>
        <v>1800</v>
      </c>
      <c r="N23"/>
    </row>
    <row r="24" spans="1:14" ht="15">
      <c r="A24" s="152"/>
      <c r="B24" s="132"/>
      <c r="C24" s="133"/>
      <c r="D24" s="134"/>
      <c r="E24" s="134"/>
      <c r="F24" s="134"/>
      <c r="G24" s="133">
        <v>12</v>
      </c>
      <c r="H24" s="132" t="s">
        <v>206</v>
      </c>
      <c r="I24" s="133" t="s">
        <v>192</v>
      </c>
      <c r="J24" s="134">
        <v>6</v>
      </c>
      <c r="K24" s="134">
        <v>580</v>
      </c>
      <c r="L24" s="134">
        <f t="shared" si="1"/>
        <v>3480</v>
      </c>
      <c r="M24" s="153">
        <f t="shared" si="2"/>
        <v>3480</v>
      </c>
      <c r="N24"/>
    </row>
    <row r="25" spans="1:13" s="131" customFormat="1" ht="30">
      <c r="A25" s="163">
        <v>8</v>
      </c>
      <c r="B25" s="167" t="s">
        <v>211</v>
      </c>
      <c r="C25" s="165" t="s">
        <v>193</v>
      </c>
      <c r="D25" s="158">
        <v>1228.4</v>
      </c>
      <c r="E25" s="166">
        <v>562</v>
      </c>
      <c r="F25" s="134">
        <f>D25*E25</f>
        <v>690360.8</v>
      </c>
      <c r="G25" s="133">
        <v>13</v>
      </c>
      <c r="H25" s="168" t="s">
        <v>212</v>
      </c>
      <c r="I25" s="165" t="s">
        <v>193</v>
      </c>
      <c r="J25" s="158">
        <f>D25*1.1</f>
        <v>1351.2400000000002</v>
      </c>
      <c r="K25" s="134">
        <v>2100</v>
      </c>
      <c r="L25" s="134">
        <f t="shared" si="1"/>
        <v>2837604.0000000005</v>
      </c>
      <c r="M25" s="153">
        <f t="shared" si="2"/>
        <v>3527964.8000000007</v>
      </c>
    </row>
    <row r="26" spans="1:13" s="131" customFormat="1" ht="30">
      <c r="A26" s="163"/>
      <c r="B26" s="165"/>
      <c r="C26" s="165"/>
      <c r="D26" s="158"/>
      <c r="E26" s="166"/>
      <c r="F26" s="134"/>
      <c r="G26" s="133">
        <v>14</v>
      </c>
      <c r="H26" s="167" t="s">
        <v>213</v>
      </c>
      <c r="I26" s="165" t="s">
        <v>194</v>
      </c>
      <c r="J26" s="158">
        <f>D25*0.3</f>
        <v>368.52000000000004</v>
      </c>
      <c r="K26" s="134">
        <v>350</v>
      </c>
      <c r="L26" s="134">
        <f t="shared" si="1"/>
        <v>128982.00000000001</v>
      </c>
      <c r="M26" s="153">
        <f t="shared" si="2"/>
        <v>128982.00000000001</v>
      </c>
    </row>
    <row r="27" spans="1:14" ht="15">
      <c r="A27" s="163">
        <v>9</v>
      </c>
      <c r="B27" s="164" t="s">
        <v>214</v>
      </c>
      <c r="C27" s="165" t="s">
        <v>177</v>
      </c>
      <c r="D27" s="158">
        <v>164</v>
      </c>
      <c r="E27" s="166">
        <v>295</v>
      </c>
      <c r="F27" s="134">
        <f>D27*E27</f>
        <v>48380</v>
      </c>
      <c r="G27" s="133">
        <v>15</v>
      </c>
      <c r="H27" s="164" t="s">
        <v>215</v>
      </c>
      <c r="I27" s="165" t="s">
        <v>177</v>
      </c>
      <c r="J27" s="158">
        <f>D27*1.05</f>
        <v>172.20000000000002</v>
      </c>
      <c r="K27" s="134">
        <v>250</v>
      </c>
      <c r="L27" s="134">
        <f t="shared" si="1"/>
        <v>43050.00000000001</v>
      </c>
      <c r="M27" s="153">
        <f t="shared" si="2"/>
        <v>91430</v>
      </c>
      <c r="N27"/>
    </row>
    <row r="28" spans="1:14" ht="15">
      <c r="A28" s="163"/>
      <c r="B28" s="164"/>
      <c r="C28" s="165"/>
      <c r="D28" s="158"/>
      <c r="E28" s="166"/>
      <c r="F28" s="134"/>
      <c r="G28" s="133">
        <v>16</v>
      </c>
      <c r="H28" s="164" t="s">
        <v>216</v>
      </c>
      <c r="I28" s="165" t="s">
        <v>192</v>
      </c>
      <c r="J28" s="158">
        <v>23</v>
      </c>
      <c r="K28" s="134">
        <v>50</v>
      </c>
      <c r="L28" s="134">
        <f t="shared" si="1"/>
        <v>1150</v>
      </c>
      <c r="M28" s="153">
        <f t="shared" si="2"/>
        <v>1150</v>
      </c>
      <c r="N28"/>
    </row>
    <row r="29" spans="1:14" ht="15">
      <c r="A29" s="163"/>
      <c r="B29" s="164"/>
      <c r="C29" s="165"/>
      <c r="D29" s="158"/>
      <c r="E29" s="166"/>
      <c r="F29" s="134"/>
      <c r="G29" s="133">
        <v>17</v>
      </c>
      <c r="H29" s="164" t="s">
        <v>217</v>
      </c>
      <c r="I29" s="165" t="s">
        <v>192</v>
      </c>
      <c r="J29" s="158">
        <v>51</v>
      </c>
      <c r="K29" s="134">
        <v>50</v>
      </c>
      <c r="L29" s="134">
        <f t="shared" si="1"/>
        <v>2550</v>
      </c>
      <c r="M29" s="153">
        <f t="shared" si="2"/>
        <v>2550</v>
      </c>
      <c r="N29"/>
    </row>
    <row r="30" spans="1:14" ht="15">
      <c r="A30" s="163"/>
      <c r="B30" s="164"/>
      <c r="C30" s="165"/>
      <c r="D30" s="158"/>
      <c r="E30" s="166"/>
      <c r="F30" s="134"/>
      <c r="G30" s="133">
        <v>18</v>
      </c>
      <c r="H30" s="164" t="s">
        <v>218</v>
      </c>
      <c r="I30" s="165" t="s">
        <v>192</v>
      </c>
      <c r="J30" s="158">
        <v>10</v>
      </c>
      <c r="K30" s="134">
        <v>50</v>
      </c>
      <c r="L30" s="134">
        <f t="shared" si="1"/>
        <v>500</v>
      </c>
      <c r="M30" s="153">
        <f t="shared" si="2"/>
        <v>500</v>
      </c>
      <c r="N30"/>
    </row>
    <row r="31" spans="1:14" ht="15">
      <c r="A31" s="163"/>
      <c r="B31" s="164"/>
      <c r="C31" s="165"/>
      <c r="D31" s="158"/>
      <c r="E31" s="166"/>
      <c r="F31" s="134"/>
      <c r="G31" s="133">
        <v>19</v>
      </c>
      <c r="H31" s="164" t="s">
        <v>219</v>
      </c>
      <c r="I31" s="165" t="s">
        <v>192</v>
      </c>
      <c r="J31" s="158">
        <v>11</v>
      </c>
      <c r="K31" s="134">
        <v>50</v>
      </c>
      <c r="L31" s="134">
        <f t="shared" si="1"/>
        <v>550</v>
      </c>
      <c r="M31" s="153">
        <f t="shared" si="2"/>
        <v>550</v>
      </c>
      <c r="N31"/>
    </row>
    <row r="32" spans="1:14" ht="15.75" thickBot="1">
      <c r="A32" s="163"/>
      <c r="B32" s="164"/>
      <c r="C32" s="165"/>
      <c r="D32" s="158"/>
      <c r="E32" s="166"/>
      <c r="F32" s="134"/>
      <c r="G32" s="165">
        <v>20</v>
      </c>
      <c r="H32" s="164" t="s">
        <v>220</v>
      </c>
      <c r="I32" s="165" t="s">
        <v>192</v>
      </c>
      <c r="J32" s="158">
        <v>500</v>
      </c>
      <c r="K32" s="134">
        <v>4</v>
      </c>
      <c r="L32" s="134">
        <f t="shared" si="1"/>
        <v>2000</v>
      </c>
      <c r="M32" s="153">
        <f t="shared" si="2"/>
        <v>2000</v>
      </c>
      <c r="N32"/>
    </row>
    <row r="33" spans="1:14" ht="15.75" thickBot="1">
      <c r="A33" s="159"/>
      <c r="B33" s="346" t="s">
        <v>44</v>
      </c>
      <c r="C33" s="347"/>
      <c r="D33" s="347"/>
      <c r="E33" s="348"/>
      <c r="F33" s="157">
        <f>SUM(F12:F32)</f>
        <v>2667877</v>
      </c>
      <c r="G33" s="349"/>
      <c r="H33" s="351"/>
      <c r="I33" s="352"/>
      <c r="J33" s="352"/>
      <c r="K33" s="353"/>
      <c r="L33" s="161">
        <f>SUM(L13:L32)</f>
        <v>4045743.8800000004</v>
      </c>
      <c r="M33" s="156">
        <f>SUM(M12:M32)</f>
        <v>6713620.880000001</v>
      </c>
      <c r="N33" s="169"/>
    </row>
    <row r="34" spans="1:14" ht="15.75" thickBot="1">
      <c r="A34" s="136"/>
      <c r="B34" s="354" t="s">
        <v>208</v>
      </c>
      <c r="C34" s="355"/>
      <c r="D34" s="355"/>
      <c r="E34" s="355"/>
      <c r="F34" s="356"/>
      <c r="G34" s="350"/>
      <c r="H34" s="357"/>
      <c r="I34" s="358"/>
      <c r="J34" s="358"/>
      <c r="K34" s="358"/>
      <c r="L34" s="359"/>
      <c r="M34" s="160">
        <f>F33+L33</f>
        <v>6713620.880000001</v>
      </c>
      <c r="N34"/>
    </row>
    <row r="35" spans="1:14" ht="10.5" customHeight="1">
      <c r="A35" s="147"/>
      <c r="B35" s="147"/>
      <c r="C35" s="147"/>
      <c r="D35" s="148"/>
      <c r="E35" s="148"/>
      <c r="F35" s="148"/>
      <c r="G35" s="147"/>
      <c r="H35" s="147"/>
      <c r="I35" s="149"/>
      <c r="J35" s="148"/>
      <c r="K35" s="148"/>
      <c r="L35" s="162"/>
      <c r="M35" s="162"/>
      <c r="N35"/>
    </row>
    <row r="36" spans="1:14" ht="15">
      <c r="A36" s="147"/>
      <c r="B36" s="147" t="s">
        <v>224</v>
      </c>
      <c r="C36" s="147"/>
      <c r="D36" s="148"/>
      <c r="E36" s="148"/>
      <c r="F36" s="148"/>
      <c r="G36" s="147"/>
      <c r="H36" s="170" t="s">
        <v>225</v>
      </c>
      <c r="I36" s="149"/>
      <c r="J36" s="148"/>
      <c r="K36" s="148"/>
      <c r="L36" s="162"/>
      <c r="M36" s="162"/>
      <c r="N36"/>
    </row>
    <row r="37" spans="1:14" ht="13.5" customHeight="1">
      <c r="A37" s="147"/>
      <c r="B37" s="147"/>
      <c r="C37" s="147"/>
      <c r="D37" s="148"/>
      <c r="E37" s="148"/>
      <c r="F37" s="148"/>
      <c r="G37" s="147"/>
      <c r="H37" s="170"/>
      <c r="I37" s="149"/>
      <c r="J37" s="148"/>
      <c r="K37" s="148"/>
      <c r="L37" s="162"/>
      <c r="M37" s="162"/>
      <c r="N37"/>
    </row>
    <row r="38" spans="1:14" ht="15">
      <c r="A38" s="147"/>
      <c r="B38" s="147" t="s">
        <v>226</v>
      </c>
      <c r="C38" s="147"/>
      <c r="D38" s="148"/>
      <c r="E38" s="148"/>
      <c r="F38" s="148"/>
      <c r="G38" s="147"/>
      <c r="H38" s="170" t="s">
        <v>227</v>
      </c>
      <c r="I38" s="149"/>
      <c r="J38" s="148"/>
      <c r="K38" s="148"/>
      <c r="L38" s="162"/>
      <c r="M38" s="162"/>
      <c r="N38"/>
    </row>
    <row r="39" spans="1:14" ht="12.75" customHeight="1">
      <c r="A39" s="147"/>
      <c r="B39" s="147"/>
      <c r="C39" s="147"/>
      <c r="D39" s="148"/>
      <c r="E39" s="148"/>
      <c r="F39" s="148"/>
      <c r="G39" s="147"/>
      <c r="H39" s="170"/>
      <c r="I39" s="149"/>
      <c r="J39" s="148"/>
      <c r="K39" s="148"/>
      <c r="L39" s="162"/>
      <c r="M39" s="162"/>
      <c r="N39"/>
    </row>
    <row r="40" spans="2:14" ht="15">
      <c r="B40" s="129" t="s">
        <v>228</v>
      </c>
      <c r="H40" s="171" t="s">
        <v>229</v>
      </c>
      <c r="N40"/>
    </row>
    <row r="41" spans="1:14" ht="12.75" customHeight="1">
      <c r="A41" s="147"/>
      <c r="B41" s="147"/>
      <c r="C41" s="147"/>
      <c r="D41" s="148"/>
      <c r="E41" s="148"/>
      <c r="F41" s="148"/>
      <c r="G41" s="147"/>
      <c r="H41" s="170"/>
      <c r="I41" s="149"/>
      <c r="J41" s="148"/>
      <c r="K41" s="148"/>
      <c r="L41" s="162"/>
      <c r="M41" s="162"/>
      <c r="N41"/>
    </row>
    <row r="42" spans="1:14" ht="15">
      <c r="A42" s="147"/>
      <c r="B42" s="147" t="s">
        <v>230</v>
      </c>
      <c r="C42" s="147"/>
      <c r="D42" s="148"/>
      <c r="E42" s="148"/>
      <c r="F42" s="148"/>
      <c r="G42" s="147"/>
      <c r="H42" s="170" t="s">
        <v>231</v>
      </c>
      <c r="I42" s="149"/>
      <c r="J42" s="148"/>
      <c r="K42" s="148"/>
      <c r="L42" s="162"/>
      <c r="M42" s="162"/>
      <c r="N42"/>
    </row>
    <row r="43" spans="8:14" ht="12.75" customHeight="1">
      <c r="H43" s="171"/>
      <c r="N43"/>
    </row>
    <row r="44" spans="2:14" ht="15">
      <c r="B44" s="129" t="s">
        <v>232</v>
      </c>
      <c r="H44" s="171" t="s">
        <v>235</v>
      </c>
      <c r="N44"/>
    </row>
    <row r="45" ht="12.75" customHeight="1">
      <c r="H45" s="171"/>
    </row>
    <row r="46" spans="2:8" ht="15">
      <c r="B46" s="129" t="s">
        <v>233</v>
      </c>
      <c r="H46" s="171" t="s">
        <v>234</v>
      </c>
    </row>
    <row r="49" spans="1:14" ht="15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</sheetData>
  <sheetProtection/>
  <mergeCells count="8">
    <mergeCell ref="A7:M7"/>
    <mergeCell ref="B34:F34"/>
    <mergeCell ref="H33:K33"/>
    <mergeCell ref="H34:L34"/>
    <mergeCell ref="A10:F10"/>
    <mergeCell ref="H10:M10"/>
    <mergeCell ref="B33:E33"/>
    <mergeCell ref="G33:G34"/>
  </mergeCells>
  <printOptions/>
  <pageMargins left="0.7086614173228347" right="0" top="0" bottom="0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">
      <selection activeCell="H35" sqref="H35"/>
    </sheetView>
  </sheetViews>
  <sheetFormatPr defaultColWidth="9.140625" defaultRowHeight="15"/>
  <cols>
    <col min="1" max="1" width="4.57421875" style="129" customWidth="1"/>
    <col min="2" max="2" width="36.140625" style="129" customWidth="1"/>
    <col min="3" max="3" width="8.140625" style="129" customWidth="1"/>
    <col min="4" max="4" width="8.7109375" style="129" customWidth="1"/>
    <col min="5" max="5" width="8.8515625" style="129" customWidth="1"/>
    <col min="6" max="6" width="14.140625" style="129" customWidth="1"/>
    <col min="7" max="7" width="4.7109375" style="129" customWidth="1"/>
    <col min="8" max="8" width="27.8515625" style="129" customWidth="1"/>
    <col min="9" max="9" width="8.140625" style="129" customWidth="1"/>
    <col min="10" max="10" width="10.140625" style="129" customWidth="1"/>
    <col min="11" max="11" width="9.7109375" style="129" customWidth="1"/>
    <col min="12" max="12" width="12.140625" style="129" customWidth="1"/>
    <col min="13" max="13" width="14.140625" style="129" customWidth="1"/>
    <col min="14" max="14" width="11.421875" style="129" bestFit="1" customWidth="1"/>
  </cols>
  <sheetData>
    <row r="1" ht="15">
      <c r="A1" s="182" t="s">
        <v>246</v>
      </c>
    </row>
    <row r="2" ht="15">
      <c r="A2" s="182" t="s">
        <v>249</v>
      </c>
    </row>
    <row r="3" ht="15">
      <c r="G3" s="154" t="s">
        <v>135</v>
      </c>
    </row>
    <row r="4" ht="9" customHeight="1"/>
    <row r="5" spans="1:13" ht="32.25" customHeight="1">
      <c r="A5" s="340" t="s">
        <v>253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</row>
    <row r="6" ht="15">
      <c r="A6" s="129" t="s">
        <v>257</v>
      </c>
    </row>
    <row r="7" ht="9" customHeight="1" thickBot="1"/>
    <row r="8" spans="1:13" ht="15.75" thickBot="1">
      <c r="A8" s="341" t="s">
        <v>180</v>
      </c>
      <c r="B8" s="342"/>
      <c r="C8" s="342"/>
      <c r="D8" s="342"/>
      <c r="E8" s="342"/>
      <c r="F8" s="343"/>
      <c r="G8" s="137"/>
      <c r="H8" s="344" t="s">
        <v>181</v>
      </c>
      <c r="I8" s="342"/>
      <c r="J8" s="342"/>
      <c r="K8" s="342"/>
      <c r="L8" s="342"/>
      <c r="M8" s="345"/>
    </row>
    <row r="9" spans="1:17" ht="31.5" customHeight="1" thickBot="1">
      <c r="A9" s="143" t="s">
        <v>187</v>
      </c>
      <c r="B9" s="138" t="s">
        <v>179</v>
      </c>
      <c r="C9" s="140" t="s">
        <v>195</v>
      </c>
      <c r="D9" s="141" t="s">
        <v>10</v>
      </c>
      <c r="E9" s="143" t="s">
        <v>196</v>
      </c>
      <c r="F9" s="143" t="s">
        <v>43</v>
      </c>
      <c r="G9" s="138" t="s">
        <v>7</v>
      </c>
      <c r="H9" s="138" t="s">
        <v>11</v>
      </c>
      <c r="I9" s="142" t="s">
        <v>197</v>
      </c>
      <c r="J9" s="138" t="s">
        <v>10</v>
      </c>
      <c r="K9" s="142" t="s">
        <v>196</v>
      </c>
      <c r="L9" s="143" t="s">
        <v>43</v>
      </c>
      <c r="M9" s="178" t="s">
        <v>78</v>
      </c>
      <c r="N9" s="130"/>
      <c r="O9" s="131"/>
      <c r="P9" s="131"/>
      <c r="Q9" s="131"/>
    </row>
    <row r="10" spans="1:14" s="190" customFormat="1" ht="15">
      <c r="A10" s="183">
        <v>1</v>
      </c>
      <c r="B10" s="184" t="s">
        <v>242</v>
      </c>
      <c r="C10" s="185" t="s">
        <v>191</v>
      </c>
      <c r="D10" s="180">
        <v>650</v>
      </c>
      <c r="E10" s="180">
        <v>421</v>
      </c>
      <c r="F10" s="181">
        <f>D10*E10</f>
        <v>273650</v>
      </c>
      <c r="G10" s="186"/>
      <c r="H10" s="186"/>
      <c r="I10" s="185"/>
      <c r="J10" s="180"/>
      <c r="K10" s="180"/>
      <c r="L10" s="187"/>
      <c r="M10" s="188">
        <f>F10+L10</f>
        <v>273650</v>
      </c>
      <c r="N10" s="189"/>
    </row>
    <row r="11" spans="1:14" s="190" customFormat="1" ht="15">
      <c r="A11" s="191">
        <v>2</v>
      </c>
      <c r="B11" s="192" t="s">
        <v>243</v>
      </c>
      <c r="C11" s="183" t="s">
        <v>193</v>
      </c>
      <c r="D11" s="181">
        <v>92.2</v>
      </c>
      <c r="E11" s="181">
        <v>547</v>
      </c>
      <c r="F11" s="179">
        <f>D11*E11</f>
        <v>50433.4</v>
      </c>
      <c r="G11" s="193"/>
      <c r="H11" s="193"/>
      <c r="I11" s="183"/>
      <c r="J11" s="181"/>
      <c r="K11" s="181"/>
      <c r="L11" s="194"/>
      <c r="M11" s="195">
        <f>F11+L11</f>
        <v>50433.4</v>
      </c>
      <c r="N11" s="189"/>
    </row>
    <row r="12" spans="1:14" s="190" customFormat="1" ht="15">
      <c r="A12" s="183">
        <v>3</v>
      </c>
      <c r="B12" s="192" t="s">
        <v>209</v>
      </c>
      <c r="C12" s="191" t="s">
        <v>191</v>
      </c>
      <c r="D12" s="179">
        <v>4465.66</v>
      </c>
      <c r="E12" s="179">
        <v>121</v>
      </c>
      <c r="F12" s="179">
        <f>D12*E12</f>
        <v>540344.86</v>
      </c>
      <c r="G12" s="196">
        <v>1</v>
      </c>
      <c r="H12" s="192" t="s">
        <v>210</v>
      </c>
      <c r="I12" s="191" t="s">
        <v>194</v>
      </c>
      <c r="J12" s="179">
        <f>D12*0.2</f>
        <v>893.1320000000001</v>
      </c>
      <c r="K12" s="179">
        <v>177</v>
      </c>
      <c r="L12" s="197">
        <f>J12*K12</f>
        <v>158084.364</v>
      </c>
      <c r="M12" s="195">
        <f aca="true" t="shared" si="0" ref="M12:M25">F12+L12</f>
        <v>698429.2239999999</v>
      </c>
      <c r="N12" s="189"/>
    </row>
    <row r="13" spans="1:14" s="190" customFormat="1" ht="15">
      <c r="A13" s="191">
        <v>4</v>
      </c>
      <c r="B13" s="192" t="s">
        <v>189</v>
      </c>
      <c r="C13" s="191" t="s">
        <v>191</v>
      </c>
      <c r="D13" s="179">
        <v>3246.36</v>
      </c>
      <c r="E13" s="179">
        <v>890</v>
      </c>
      <c r="F13" s="179">
        <f>D13*E13</f>
        <v>2889260.4</v>
      </c>
      <c r="G13" s="196">
        <v>2</v>
      </c>
      <c r="H13" s="192" t="s">
        <v>201</v>
      </c>
      <c r="I13" s="191" t="s">
        <v>194</v>
      </c>
      <c r="J13" s="191">
        <f>D13*8.5</f>
        <v>27594.06</v>
      </c>
      <c r="K13" s="179">
        <v>59</v>
      </c>
      <c r="L13" s="197">
        <f aca="true" t="shared" si="1" ref="L13:L25">J13*K13</f>
        <v>1628049.54</v>
      </c>
      <c r="M13" s="195">
        <f t="shared" si="0"/>
        <v>4517309.9399999995</v>
      </c>
      <c r="N13" s="189"/>
    </row>
    <row r="14" spans="1:14" s="190" customFormat="1" ht="15">
      <c r="A14" s="198"/>
      <c r="B14" s="192"/>
      <c r="C14" s="191"/>
      <c r="D14" s="179"/>
      <c r="E14" s="179"/>
      <c r="F14" s="179"/>
      <c r="G14" s="196">
        <v>3</v>
      </c>
      <c r="H14" s="192" t="s">
        <v>251</v>
      </c>
      <c r="I14" s="191" t="s">
        <v>194</v>
      </c>
      <c r="J14" s="179">
        <f>D13*1.2</f>
        <v>3895.632</v>
      </c>
      <c r="K14" s="179">
        <v>89</v>
      </c>
      <c r="L14" s="197">
        <f t="shared" si="1"/>
        <v>346711.248</v>
      </c>
      <c r="M14" s="195">
        <f t="shared" si="0"/>
        <v>346711.248</v>
      </c>
      <c r="N14" s="189"/>
    </row>
    <row r="15" spans="1:13" s="190" customFormat="1" ht="15">
      <c r="A15" s="198"/>
      <c r="B15" s="192"/>
      <c r="C15" s="191"/>
      <c r="D15" s="179"/>
      <c r="E15" s="179"/>
      <c r="F15" s="179"/>
      <c r="G15" s="196">
        <v>4</v>
      </c>
      <c r="H15" s="192" t="s">
        <v>252</v>
      </c>
      <c r="I15" s="191" t="s">
        <v>194</v>
      </c>
      <c r="J15" s="179">
        <f>D13*0.9</f>
        <v>2921.724</v>
      </c>
      <c r="K15" s="179">
        <v>79.2</v>
      </c>
      <c r="L15" s="197">
        <f t="shared" si="1"/>
        <v>231400.54080000002</v>
      </c>
      <c r="M15" s="195">
        <f t="shared" si="0"/>
        <v>231400.54080000002</v>
      </c>
    </row>
    <row r="16" spans="1:14" s="190" customFormat="1" ht="15">
      <c r="A16" s="198">
        <v>5</v>
      </c>
      <c r="B16" s="192" t="s">
        <v>255</v>
      </c>
      <c r="C16" s="191" t="s">
        <v>191</v>
      </c>
      <c r="D16" s="179">
        <v>2717.3</v>
      </c>
      <c r="E16" s="179">
        <v>141</v>
      </c>
      <c r="F16" s="179">
        <f>D16*E16</f>
        <v>383139.30000000005</v>
      </c>
      <c r="G16" s="196">
        <v>5</v>
      </c>
      <c r="H16" s="192" t="s">
        <v>210</v>
      </c>
      <c r="I16" s="191" t="s">
        <v>194</v>
      </c>
      <c r="J16" s="179">
        <f>D16*0.2</f>
        <v>543.46</v>
      </c>
      <c r="K16" s="179">
        <v>177</v>
      </c>
      <c r="L16" s="197">
        <f>J16*K16</f>
        <v>96192.42000000001</v>
      </c>
      <c r="M16" s="195">
        <f t="shared" si="0"/>
        <v>479331.7200000001</v>
      </c>
      <c r="N16" s="189"/>
    </row>
    <row r="17" spans="1:14" s="190" customFormat="1" ht="15">
      <c r="A17" s="198">
        <v>6</v>
      </c>
      <c r="B17" s="192" t="s">
        <v>241</v>
      </c>
      <c r="C17" s="191" t="s">
        <v>191</v>
      </c>
      <c r="D17" s="179">
        <v>461</v>
      </c>
      <c r="E17" s="179">
        <v>890</v>
      </c>
      <c r="F17" s="179">
        <f>D17*E17</f>
        <v>410290</v>
      </c>
      <c r="G17" s="196">
        <v>6</v>
      </c>
      <c r="H17" s="192" t="s">
        <v>201</v>
      </c>
      <c r="I17" s="191" t="s">
        <v>194</v>
      </c>
      <c r="J17" s="191">
        <f>D17*8.5</f>
        <v>3918.5</v>
      </c>
      <c r="K17" s="179">
        <v>59</v>
      </c>
      <c r="L17" s="197">
        <f>J17*K17</f>
        <v>231191.5</v>
      </c>
      <c r="M17" s="195">
        <f t="shared" si="0"/>
        <v>641481.5</v>
      </c>
      <c r="N17" s="189"/>
    </row>
    <row r="18" spans="1:14" s="190" customFormat="1" ht="15">
      <c r="A18" s="198"/>
      <c r="B18" s="192"/>
      <c r="C18" s="191"/>
      <c r="D18" s="179"/>
      <c r="E18" s="179"/>
      <c r="F18" s="179"/>
      <c r="G18" s="196">
        <v>7</v>
      </c>
      <c r="H18" s="192" t="s">
        <v>247</v>
      </c>
      <c r="I18" s="191" t="s">
        <v>192</v>
      </c>
      <c r="J18" s="199">
        <v>232</v>
      </c>
      <c r="K18" s="179">
        <v>106</v>
      </c>
      <c r="L18" s="197">
        <f>J18*K18</f>
        <v>24592</v>
      </c>
      <c r="M18" s="195">
        <f t="shared" si="0"/>
        <v>24592</v>
      </c>
      <c r="N18" s="189"/>
    </row>
    <row r="19" spans="1:14" s="190" customFormat="1" ht="15">
      <c r="A19" s="198"/>
      <c r="B19" s="192"/>
      <c r="C19" s="191"/>
      <c r="D19" s="179"/>
      <c r="E19" s="179"/>
      <c r="F19" s="179"/>
      <c r="G19" s="196">
        <v>8</v>
      </c>
      <c r="H19" s="192" t="s">
        <v>198</v>
      </c>
      <c r="I19" s="191" t="s">
        <v>194</v>
      </c>
      <c r="J19" s="179">
        <f>D17*1.2</f>
        <v>553.1999999999999</v>
      </c>
      <c r="K19" s="179">
        <v>89</v>
      </c>
      <c r="L19" s="197">
        <f>J19*K19</f>
        <v>49234.799999999996</v>
      </c>
      <c r="M19" s="195">
        <f t="shared" si="0"/>
        <v>49234.799999999996</v>
      </c>
      <c r="N19" s="189"/>
    </row>
    <row r="20" spans="1:13" s="190" customFormat="1" ht="15">
      <c r="A20" s="198"/>
      <c r="B20" s="192"/>
      <c r="C20" s="191"/>
      <c r="D20" s="179"/>
      <c r="E20" s="179"/>
      <c r="F20" s="179"/>
      <c r="G20" s="196">
        <v>9</v>
      </c>
      <c r="H20" s="192" t="s">
        <v>199</v>
      </c>
      <c r="I20" s="191" t="s">
        <v>194</v>
      </c>
      <c r="J20" s="179">
        <f>D17*0.9</f>
        <v>414.90000000000003</v>
      </c>
      <c r="K20" s="179">
        <v>79.2</v>
      </c>
      <c r="L20" s="197">
        <f>J20*K20</f>
        <v>32860.08</v>
      </c>
      <c r="M20" s="195">
        <f t="shared" si="0"/>
        <v>32860.08</v>
      </c>
    </row>
    <row r="21" spans="1:13" s="190" customFormat="1" ht="15">
      <c r="A21" s="198">
        <v>7</v>
      </c>
      <c r="B21" s="192" t="s">
        <v>256</v>
      </c>
      <c r="C21" s="191" t="s">
        <v>193</v>
      </c>
      <c r="D21" s="179">
        <v>4465.7</v>
      </c>
      <c r="E21" s="179">
        <v>121</v>
      </c>
      <c r="F21" s="179">
        <f>D21*E21</f>
        <v>540349.7</v>
      </c>
      <c r="G21" s="196">
        <v>10</v>
      </c>
      <c r="H21" s="192" t="s">
        <v>210</v>
      </c>
      <c r="I21" s="191" t="s">
        <v>194</v>
      </c>
      <c r="J21" s="179">
        <f>D21*0.2</f>
        <v>893.14</v>
      </c>
      <c r="K21" s="179">
        <v>177</v>
      </c>
      <c r="L21" s="197">
        <f t="shared" si="1"/>
        <v>158085.78</v>
      </c>
      <c r="M21" s="195">
        <f t="shared" si="0"/>
        <v>698435.48</v>
      </c>
    </row>
    <row r="22" spans="1:13" s="190" customFormat="1" ht="15">
      <c r="A22" s="198">
        <v>8</v>
      </c>
      <c r="B22" s="192" t="s">
        <v>190</v>
      </c>
      <c r="C22" s="191" t="s">
        <v>193</v>
      </c>
      <c r="D22" s="179">
        <v>4465.66</v>
      </c>
      <c r="E22" s="179">
        <v>381</v>
      </c>
      <c r="F22" s="179">
        <f>D22*E22</f>
        <v>1701416.46</v>
      </c>
      <c r="G22" s="196">
        <v>11</v>
      </c>
      <c r="H22" s="192" t="s">
        <v>200</v>
      </c>
      <c r="I22" s="191" t="s">
        <v>194</v>
      </c>
      <c r="J22" s="179">
        <f>D22*0.4</f>
        <v>1786.2640000000001</v>
      </c>
      <c r="K22" s="179">
        <v>276</v>
      </c>
      <c r="L22" s="197">
        <f t="shared" si="1"/>
        <v>493008.86400000006</v>
      </c>
      <c r="M22" s="195">
        <f t="shared" si="0"/>
        <v>2194425.324</v>
      </c>
    </row>
    <row r="23" spans="1:13" s="190" customFormat="1" ht="15">
      <c r="A23" s="198"/>
      <c r="B23" s="192"/>
      <c r="C23" s="191"/>
      <c r="D23" s="179"/>
      <c r="E23" s="179"/>
      <c r="F23" s="179"/>
      <c r="G23" s="196">
        <v>12</v>
      </c>
      <c r="H23" s="192" t="s">
        <v>248</v>
      </c>
      <c r="I23" s="191" t="s">
        <v>192</v>
      </c>
      <c r="J23" s="179">
        <v>50</v>
      </c>
      <c r="K23" s="179">
        <v>350</v>
      </c>
      <c r="L23" s="197">
        <f t="shared" si="1"/>
        <v>17500</v>
      </c>
      <c r="M23" s="195">
        <f t="shared" si="0"/>
        <v>17500</v>
      </c>
    </row>
    <row r="24" spans="1:13" s="190" customFormat="1" ht="15">
      <c r="A24" s="198">
        <v>9</v>
      </c>
      <c r="B24" s="192" t="s">
        <v>254</v>
      </c>
      <c r="C24" s="191" t="s">
        <v>193</v>
      </c>
      <c r="D24" s="179">
        <v>2717.3</v>
      </c>
      <c r="E24" s="179">
        <v>141</v>
      </c>
      <c r="F24" s="179">
        <f>D24*E24</f>
        <v>383139.30000000005</v>
      </c>
      <c r="G24" s="196">
        <v>13</v>
      </c>
      <c r="H24" s="192" t="s">
        <v>210</v>
      </c>
      <c r="I24" s="191" t="s">
        <v>194</v>
      </c>
      <c r="J24" s="179">
        <f>D24*0.2</f>
        <v>543.46</v>
      </c>
      <c r="K24" s="179">
        <v>177</v>
      </c>
      <c r="L24" s="197">
        <f t="shared" si="1"/>
        <v>96192.42000000001</v>
      </c>
      <c r="M24" s="195">
        <f t="shared" si="0"/>
        <v>479331.7200000001</v>
      </c>
    </row>
    <row r="25" spans="1:13" s="190" customFormat="1" ht="15.75" thickBot="1">
      <c r="A25" s="198">
        <v>10</v>
      </c>
      <c r="B25" s="192" t="s">
        <v>202</v>
      </c>
      <c r="C25" s="191" t="s">
        <v>193</v>
      </c>
      <c r="D25" s="179">
        <v>2717.3</v>
      </c>
      <c r="E25" s="179">
        <v>455</v>
      </c>
      <c r="F25" s="179">
        <f>D25*E25</f>
        <v>1236371.5</v>
      </c>
      <c r="G25" s="196">
        <v>14</v>
      </c>
      <c r="H25" s="192" t="s">
        <v>200</v>
      </c>
      <c r="I25" s="191" t="s">
        <v>194</v>
      </c>
      <c r="J25" s="179">
        <f>D25*0.4</f>
        <v>1086.92</v>
      </c>
      <c r="K25" s="179">
        <v>276</v>
      </c>
      <c r="L25" s="197">
        <f t="shared" si="1"/>
        <v>299989.92000000004</v>
      </c>
      <c r="M25" s="195">
        <f t="shared" si="0"/>
        <v>1536361.42</v>
      </c>
    </row>
    <row r="26" spans="1:14" ht="15.75" thickBot="1">
      <c r="A26" s="349"/>
      <c r="B26" s="361" t="s">
        <v>44</v>
      </c>
      <c r="C26" s="361"/>
      <c r="D26" s="361"/>
      <c r="E26" s="362"/>
      <c r="F26" s="157">
        <f>SUM(F10:F25)</f>
        <v>8408394.92</v>
      </c>
      <c r="G26" s="349"/>
      <c r="H26" s="363"/>
      <c r="I26" s="364"/>
      <c r="J26" s="364"/>
      <c r="K26" s="365"/>
      <c r="L26" s="175">
        <f>SUM(L12:L25)</f>
        <v>3863093.4768</v>
      </c>
      <c r="M26" s="172">
        <f>SUM(M10:M25)</f>
        <v>12271488.3968</v>
      </c>
      <c r="N26" s="169"/>
    </row>
    <row r="27" spans="1:14" ht="15.75" thickBot="1">
      <c r="A27" s="360"/>
      <c r="B27" s="174" t="s">
        <v>244</v>
      </c>
      <c r="C27" s="174"/>
      <c r="D27" s="174"/>
      <c r="E27" s="366"/>
      <c r="F27" s="367"/>
      <c r="G27" s="360"/>
      <c r="H27" s="176"/>
      <c r="I27" s="177"/>
      <c r="J27" s="177"/>
      <c r="K27" s="177"/>
      <c r="L27" s="173"/>
      <c r="M27" s="157">
        <f>L26*0.1</f>
        <v>386309.34768</v>
      </c>
      <c r="N27" s="169"/>
    </row>
    <row r="28" spans="1:14" ht="15.75" thickBot="1">
      <c r="A28" s="350"/>
      <c r="B28" s="355" t="s">
        <v>208</v>
      </c>
      <c r="C28" s="355"/>
      <c r="D28" s="355"/>
      <c r="E28" s="355"/>
      <c r="F28" s="356"/>
      <c r="G28" s="350"/>
      <c r="H28" s="357"/>
      <c r="I28" s="358"/>
      <c r="J28" s="358"/>
      <c r="K28" s="358"/>
      <c r="L28" s="358"/>
      <c r="M28" s="157">
        <f>M26+M27</f>
        <v>12657797.74448</v>
      </c>
      <c r="N28"/>
    </row>
    <row r="29" spans="1:14" ht="15">
      <c r="A29" s="147"/>
      <c r="B29" s="147"/>
      <c r="C29" s="147"/>
      <c r="D29" s="148"/>
      <c r="E29" s="148"/>
      <c r="F29" s="148"/>
      <c r="G29" s="147"/>
      <c r="H29" s="147"/>
      <c r="I29" s="149"/>
      <c r="J29" s="148"/>
      <c r="K29" s="148"/>
      <c r="L29" s="162"/>
      <c r="M29" s="162"/>
      <c r="N29"/>
    </row>
    <row r="30" spans="1:14" ht="15">
      <c r="A30" s="147"/>
      <c r="B30" s="147" t="s">
        <v>245</v>
      </c>
      <c r="C30" s="147"/>
      <c r="D30" s="148"/>
      <c r="E30" s="148"/>
      <c r="F30" s="148"/>
      <c r="G30" s="147"/>
      <c r="H30" s="170" t="s">
        <v>250</v>
      </c>
      <c r="I30" s="149"/>
      <c r="J30" s="148"/>
      <c r="K30" s="148"/>
      <c r="L30" s="162"/>
      <c r="M30" s="162"/>
      <c r="N30"/>
    </row>
    <row r="31" spans="1:14" ht="15">
      <c r="A31" s="147"/>
      <c r="B31" s="147"/>
      <c r="C31" s="147"/>
      <c r="D31" s="148"/>
      <c r="E31" s="148"/>
      <c r="F31" s="148"/>
      <c r="G31" s="147"/>
      <c r="H31" s="170"/>
      <c r="I31" s="149"/>
      <c r="J31" s="148"/>
      <c r="K31" s="148"/>
      <c r="L31" s="162"/>
      <c r="M31" s="162"/>
      <c r="N31"/>
    </row>
    <row r="32" spans="1:14" ht="15">
      <c r="A32" s="147"/>
      <c r="B32" s="147"/>
      <c r="C32" s="147"/>
      <c r="D32" s="148"/>
      <c r="E32" s="148"/>
      <c r="F32" s="148"/>
      <c r="G32" s="147"/>
      <c r="H32" s="170"/>
      <c r="I32" s="149"/>
      <c r="J32" s="148"/>
      <c r="K32" s="148"/>
      <c r="L32" s="162"/>
      <c r="M32" s="162"/>
      <c r="N32"/>
    </row>
    <row r="33" spans="1:14" ht="15">
      <c r="A33" s="147"/>
      <c r="B33" s="147"/>
      <c r="C33" s="147"/>
      <c r="D33" s="148"/>
      <c r="E33" s="148"/>
      <c r="F33" s="148"/>
      <c r="G33" s="147"/>
      <c r="H33" s="170"/>
      <c r="I33" s="149"/>
      <c r="J33" s="148"/>
      <c r="K33" s="148"/>
      <c r="L33" s="162"/>
      <c r="M33" s="162"/>
      <c r="N33"/>
    </row>
    <row r="34" spans="8:14" ht="15">
      <c r="H34" s="171"/>
      <c r="N34"/>
    </row>
    <row r="35" spans="1:14" ht="15">
      <c r="A35" s="147"/>
      <c r="B35" s="147"/>
      <c r="C35" s="147"/>
      <c r="D35" s="148"/>
      <c r="E35" s="148"/>
      <c r="F35" s="148"/>
      <c r="G35" s="147"/>
      <c r="H35" s="170"/>
      <c r="I35" s="149"/>
      <c r="J35" s="148"/>
      <c r="K35" s="148"/>
      <c r="L35" s="162"/>
      <c r="M35" s="162"/>
      <c r="N35"/>
    </row>
    <row r="36" spans="1:14" ht="15">
      <c r="A36" s="147"/>
      <c r="B36" s="147"/>
      <c r="C36" s="147"/>
      <c r="D36" s="148"/>
      <c r="E36" s="148"/>
      <c r="F36" s="148"/>
      <c r="G36" s="147"/>
      <c r="H36" s="170"/>
      <c r="I36" s="149"/>
      <c r="J36" s="148"/>
      <c r="K36" s="148"/>
      <c r="L36" s="162"/>
      <c r="M36" s="162"/>
      <c r="N36"/>
    </row>
    <row r="37" spans="8:14" ht="15">
      <c r="H37" s="171"/>
      <c r="N37"/>
    </row>
    <row r="38" spans="8:14" ht="15">
      <c r="H38" s="171"/>
      <c r="N38"/>
    </row>
    <row r="39" ht="15">
      <c r="H39" s="171"/>
    </row>
    <row r="40" ht="15">
      <c r="H40" s="171"/>
    </row>
    <row r="43" spans="1:14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</sheetData>
  <sheetProtection/>
  <mergeCells count="10">
    <mergeCell ref="A5:M5"/>
    <mergeCell ref="A8:F8"/>
    <mergeCell ref="H8:M8"/>
    <mergeCell ref="A26:A28"/>
    <mergeCell ref="B26:E26"/>
    <mergeCell ref="G26:G28"/>
    <mergeCell ref="H26:K26"/>
    <mergeCell ref="E27:F27"/>
    <mergeCell ref="B28:F28"/>
    <mergeCell ref="H28:L28"/>
  </mergeCells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КазГАСА</dc:creator>
  <cp:keywords/>
  <dc:description/>
  <cp:lastModifiedBy>111</cp:lastModifiedBy>
  <cp:lastPrinted>2015-07-30T04:22:35Z</cp:lastPrinted>
  <dcterms:created xsi:type="dcterms:W3CDTF">2012-03-30T10:28:17Z</dcterms:created>
  <dcterms:modified xsi:type="dcterms:W3CDTF">2015-07-30T08:02:50Z</dcterms:modified>
  <cp:category/>
  <cp:version/>
  <cp:contentType/>
  <cp:contentStatus/>
</cp:coreProperties>
</file>