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205" yWindow="165" windowWidth="15120" windowHeight="7950" tabRatio="911"/>
  </bookViews>
  <sheets>
    <sheet name="Содержание" sheetId="5" r:id="rId1"/>
    <sheet name="наплавляемые кров. мат-лы" sheetId="4" r:id="rId2"/>
    <sheet name="кров.мат-лы (скатная кровля)" sheetId="15" r:id="rId3"/>
    <sheet name="отдел.мат-лы (смеси, краски, гр" sheetId="6" r:id="rId4"/>
    <sheet name="отдел. мат-лы (гк, профиля, кре" sheetId="7" r:id="rId5"/>
    <sheet name="отдел.мат-лы (потолки, профиля)" sheetId="8" r:id="rId6"/>
    <sheet name="общестроит-ые мат-лы" sheetId="9" r:id="rId7"/>
    <sheet name="теплоизоляция" sheetId="10" r:id="rId8"/>
    <sheet name="Электротовары" sheetId="11" r:id="rId9"/>
    <sheet name="Окна, лестницы" sheetId="12" r:id="rId10"/>
    <sheet name="силовой инструмент" sheetId="17" r:id="rId11"/>
    <sheet name="общий прайс" sheetId="13" r:id="rId12"/>
    <sheet name="инструмент Харди" sheetId="14" r:id="rId13"/>
  </sheets>
  <definedNames>
    <definedName name="_xlnm.Print_Titles" localSheetId="12">'инструмент Харди'!$A$12:$IW$12</definedName>
    <definedName name="_xlnm.Print_Titles" localSheetId="2">'кров.мат-лы (скатная кровля)'!$A$12:$IV$12</definedName>
    <definedName name="_xlnm.Print_Titles" localSheetId="1">'наплавляемые кров. мат-лы'!$A$12:$IV$12</definedName>
    <definedName name="_xlnm.Print_Titles" localSheetId="6">'общестроит-ые мат-лы'!$A$12:$IV$12</definedName>
    <definedName name="_xlnm.Print_Titles" localSheetId="11">'общий прайс'!$A$12:$IV$12</definedName>
    <definedName name="_xlnm.Print_Titles" localSheetId="9">'Окна, лестницы'!$A$12:$IV$12</definedName>
    <definedName name="_xlnm.Print_Titles" localSheetId="4">'отдел. мат-лы (гк, профиля, кре'!$A$12:$IV$12</definedName>
    <definedName name="_xlnm.Print_Titles" localSheetId="5">'отдел.мат-лы (потолки, профиля)'!$A$12:$IV$12</definedName>
    <definedName name="_xlnm.Print_Titles" localSheetId="3">'отдел.мат-лы (смеси, краски, гр'!$A$12:$IV$12</definedName>
    <definedName name="_xlnm.Print_Titles" localSheetId="10">'силовой инструмент'!$A$12:$IV$12</definedName>
    <definedName name="_xlnm.Print_Titles" localSheetId="7">теплоизоляция!$A$12:$IV$12</definedName>
    <definedName name="_xlnm.Print_Titles" localSheetId="8">Электротовары!$A$12:$IV$12</definedName>
    <definedName name="_xlnm.Print_Area" localSheetId="12">'инструмент Харди'!$B$1:$H$1340</definedName>
    <definedName name="_xlnm.Print_Area" localSheetId="2">'кров.мат-лы (скатная кровля)'!$B$1:$H$226</definedName>
    <definedName name="_xlnm.Print_Area" localSheetId="1">'наплавляемые кров. мат-лы'!$B$1:$F$88</definedName>
    <definedName name="_xlnm.Print_Area" localSheetId="6">'общестроит-ые мат-лы'!$B$1:$G$217</definedName>
    <definedName name="_xlnm.Print_Area" localSheetId="11">'общий прайс'!$B$1:$F$1308</definedName>
    <definedName name="_xlnm.Print_Area" localSheetId="9">'Окна, лестницы'!$B$1:$H$41</definedName>
    <definedName name="_xlnm.Print_Area" localSheetId="4">'отдел. мат-лы (гк, профиля, кре'!$B$1:$H$278</definedName>
    <definedName name="_xlnm.Print_Area" localSheetId="5">'отдел.мат-лы (потолки, профиля)'!$B$1:$I$116</definedName>
    <definedName name="_xlnm.Print_Area" localSheetId="3">'отдел.мат-лы (смеси, краски, гр'!$B$1:$I$310</definedName>
    <definedName name="_xlnm.Print_Area" localSheetId="10">'силовой инструмент'!$B$1:$F$42</definedName>
    <definedName name="_xlnm.Print_Area" localSheetId="7">теплоизоляция!$B$1:$H$135</definedName>
    <definedName name="_xlnm.Print_Area" localSheetId="8">Электротовары!$B$1:$H$33</definedName>
  </definedNames>
  <calcPr calcId="144525" refMode="R1C1"/>
</workbook>
</file>

<file path=xl/calcChain.xml><?xml version="1.0" encoding="utf-8"?>
<calcChain xmlns="http://schemas.openxmlformats.org/spreadsheetml/2006/main">
  <c r="I15" i="14" l="1"/>
  <c r="J15" i="14" s="1"/>
  <c r="F15" i="14" s="1"/>
  <c r="I16" i="14"/>
  <c r="J16" i="14" s="1"/>
  <c r="F16" i="14" s="1"/>
  <c r="I17" i="14"/>
  <c r="J17" i="14" s="1"/>
  <c r="F17" i="14" s="1"/>
  <c r="I18" i="14"/>
  <c r="J18" i="14" s="1"/>
  <c r="F18" i="14" s="1"/>
  <c r="I19" i="14"/>
  <c r="J19" i="14" s="1"/>
  <c r="F19" i="14" s="1"/>
  <c r="I20" i="14"/>
  <c r="J20" i="14" s="1"/>
  <c r="F20" i="14" s="1"/>
  <c r="I21" i="14"/>
  <c r="J21" i="14" s="1"/>
  <c r="F21" i="14" s="1"/>
  <c r="I22" i="14"/>
  <c r="J22" i="14" s="1"/>
  <c r="F22" i="14" s="1"/>
  <c r="I23" i="14"/>
  <c r="J23" i="14" s="1"/>
  <c r="F23" i="14" s="1"/>
  <c r="I24" i="14"/>
  <c r="J24" i="14" s="1"/>
  <c r="F24" i="14" s="1"/>
  <c r="I25" i="14"/>
  <c r="J25" i="14" s="1"/>
  <c r="F25" i="14" s="1"/>
  <c r="I26" i="14"/>
  <c r="J26" i="14" s="1"/>
  <c r="F26" i="14" s="1"/>
  <c r="I27" i="14"/>
  <c r="J27" i="14" s="1"/>
  <c r="F27" i="14" s="1"/>
  <c r="I28" i="14"/>
  <c r="J28" i="14" s="1"/>
  <c r="F28" i="14" s="1"/>
  <c r="I29" i="14"/>
  <c r="J29" i="14" s="1"/>
  <c r="F29" i="14" s="1"/>
  <c r="I30" i="14"/>
  <c r="J30" i="14" s="1"/>
  <c r="F30" i="14" s="1"/>
  <c r="I31" i="14"/>
  <c r="J31" i="14" s="1"/>
  <c r="F31" i="14" s="1"/>
  <c r="I32" i="14"/>
  <c r="J32" i="14" s="1"/>
  <c r="F32" i="14" s="1"/>
  <c r="I33" i="14"/>
  <c r="J33" i="14" s="1"/>
  <c r="F33" i="14" s="1"/>
  <c r="I34" i="14"/>
  <c r="J34" i="14" s="1"/>
  <c r="F34" i="14" s="1"/>
  <c r="I35" i="14"/>
  <c r="J35" i="14" s="1"/>
  <c r="F35" i="14" s="1"/>
  <c r="I36" i="14"/>
  <c r="J36" i="14" s="1"/>
  <c r="F36" i="14" s="1"/>
  <c r="I37" i="14"/>
  <c r="J37" i="14" s="1"/>
  <c r="F37" i="14" s="1"/>
  <c r="I38" i="14"/>
  <c r="J38" i="14" s="1"/>
  <c r="F38" i="14" s="1"/>
  <c r="I39" i="14"/>
  <c r="J39" i="14" s="1"/>
  <c r="F39" i="14" s="1"/>
  <c r="I40" i="14"/>
  <c r="J40" i="14" s="1"/>
  <c r="F40" i="14" s="1"/>
  <c r="I41" i="14"/>
  <c r="J41" i="14" s="1"/>
  <c r="F41" i="14" s="1"/>
  <c r="I42" i="14"/>
  <c r="J42" i="14" s="1"/>
  <c r="F42" i="14" s="1"/>
  <c r="I43" i="14"/>
  <c r="J43" i="14" s="1"/>
  <c r="F43" i="14" s="1"/>
  <c r="I44" i="14"/>
  <c r="J44" i="14" s="1"/>
  <c r="F44" i="14" s="1"/>
  <c r="I45" i="14"/>
  <c r="J45" i="14" s="1"/>
  <c r="F45" i="14" s="1"/>
  <c r="I46" i="14"/>
  <c r="J46" i="14" s="1"/>
  <c r="F46" i="14" s="1"/>
  <c r="I47" i="14"/>
  <c r="J47" i="14" s="1"/>
  <c r="F47" i="14" s="1"/>
  <c r="I48" i="14"/>
  <c r="J48" i="14" s="1"/>
  <c r="F48" i="14" s="1"/>
  <c r="I49" i="14"/>
  <c r="J49" i="14" s="1"/>
  <c r="F49" i="14" s="1"/>
  <c r="I50" i="14"/>
  <c r="J50" i="14" s="1"/>
  <c r="F50" i="14" s="1"/>
  <c r="I51" i="14"/>
  <c r="J51" i="14" s="1"/>
  <c r="F51" i="14" s="1"/>
  <c r="I52" i="14"/>
  <c r="J52" i="14" s="1"/>
  <c r="F52" i="14" s="1"/>
  <c r="I53" i="14"/>
  <c r="J53" i="14" s="1"/>
  <c r="F53" i="14" s="1"/>
  <c r="I54" i="14"/>
  <c r="J54" i="14" s="1"/>
  <c r="F54" i="14" s="1"/>
  <c r="I55" i="14"/>
  <c r="J55" i="14" s="1"/>
  <c r="F55" i="14" s="1"/>
  <c r="I56" i="14"/>
  <c r="J56" i="14" s="1"/>
  <c r="F56" i="14" s="1"/>
  <c r="I57" i="14"/>
  <c r="J57" i="14" s="1"/>
  <c r="F57" i="14" s="1"/>
  <c r="I58" i="14"/>
  <c r="J58" i="14" s="1"/>
  <c r="F58" i="14" s="1"/>
  <c r="I59" i="14"/>
  <c r="J59" i="14" s="1"/>
  <c r="F59" i="14" s="1"/>
  <c r="I60" i="14"/>
  <c r="J60" i="14" s="1"/>
  <c r="F60" i="14" s="1"/>
  <c r="I61" i="14"/>
  <c r="J61" i="14" s="1"/>
  <c r="F61" i="14" s="1"/>
  <c r="I62" i="14"/>
  <c r="J62" i="14" s="1"/>
  <c r="F62" i="14" s="1"/>
  <c r="I63" i="14"/>
  <c r="J63" i="14" s="1"/>
  <c r="F63" i="14" s="1"/>
  <c r="I64" i="14"/>
  <c r="J64" i="14" s="1"/>
  <c r="F64" i="14" s="1"/>
  <c r="I65" i="14"/>
  <c r="J65" i="14" s="1"/>
  <c r="F65" i="14" s="1"/>
  <c r="I66" i="14"/>
  <c r="J66" i="14" s="1"/>
  <c r="F66" i="14" s="1"/>
  <c r="I67" i="14"/>
  <c r="J67" i="14" s="1"/>
  <c r="F67" i="14" s="1"/>
  <c r="I68" i="14"/>
  <c r="J68" i="14" s="1"/>
  <c r="F68" i="14" s="1"/>
  <c r="I69" i="14"/>
  <c r="J69" i="14" s="1"/>
  <c r="F69" i="14" s="1"/>
  <c r="I70" i="14"/>
  <c r="J70" i="14" s="1"/>
  <c r="F70" i="14" s="1"/>
  <c r="I71" i="14"/>
  <c r="J71" i="14" s="1"/>
  <c r="F71" i="14" s="1"/>
  <c r="I72" i="14"/>
  <c r="J72" i="14" s="1"/>
  <c r="F72" i="14" s="1"/>
  <c r="I73" i="14"/>
  <c r="J73" i="14" s="1"/>
  <c r="F73" i="14" s="1"/>
  <c r="I74" i="14"/>
  <c r="J74" i="14" s="1"/>
  <c r="F74" i="14" s="1"/>
  <c r="I75" i="14"/>
  <c r="J75" i="14" s="1"/>
  <c r="F75" i="14" s="1"/>
  <c r="I76" i="14"/>
  <c r="J76" i="14" s="1"/>
  <c r="F76" i="14" s="1"/>
  <c r="I77" i="14"/>
  <c r="J77" i="14" s="1"/>
  <c r="F77" i="14" s="1"/>
  <c r="I78" i="14"/>
  <c r="J78" i="14" s="1"/>
  <c r="F78" i="14" s="1"/>
  <c r="I79" i="14"/>
  <c r="J79" i="14" s="1"/>
  <c r="F79" i="14" s="1"/>
  <c r="I80" i="14"/>
  <c r="J80" i="14" s="1"/>
  <c r="F80" i="14" s="1"/>
  <c r="I81" i="14"/>
  <c r="J81" i="14" s="1"/>
  <c r="F81" i="14" s="1"/>
  <c r="I82" i="14"/>
  <c r="J82" i="14" s="1"/>
  <c r="F82" i="14" s="1"/>
  <c r="I83" i="14"/>
  <c r="J83" i="14" s="1"/>
  <c r="F83" i="14" s="1"/>
  <c r="I84" i="14"/>
  <c r="J84" i="14" s="1"/>
  <c r="F84" i="14" s="1"/>
  <c r="I85" i="14"/>
  <c r="J85" i="14" s="1"/>
  <c r="F85" i="14" s="1"/>
  <c r="I86" i="14"/>
  <c r="J86" i="14" s="1"/>
  <c r="F86" i="14" s="1"/>
  <c r="I87" i="14"/>
  <c r="J87" i="14" s="1"/>
  <c r="F87" i="14" s="1"/>
  <c r="I88" i="14"/>
  <c r="J88" i="14" s="1"/>
  <c r="F88" i="14" s="1"/>
  <c r="I89" i="14"/>
  <c r="J89" i="14" s="1"/>
  <c r="F89" i="14" s="1"/>
  <c r="I90" i="14"/>
  <c r="J90" i="14" s="1"/>
  <c r="F90" i="14" s="1"/>
  <c r="I91" i="14"/>
  <c r="J91" i="14" s="1"/>
  <c r="F91" i="14" s="1"/>
  <c r="I92" i="14"/>
  <c r="J92" i="14" s="1"/>
  <c r="F92" i="14" s="1"/>
  <c r="I93" i="14"/>
  <c r="J93" i="14" s="1"/>
  <c r="F93" i="14" s="1"/>
  <c r="I94" i="14"/>
  <c r="J94" i="14" s="1"/>
  <c r="F94" i="14" s="1"/>
  <c r="I95" i="14"/>
  <c r="J95" i="14" s="1"/>
  <c r="F95" i="14" s="1"/>
  <c r="I96" i="14"/>
  <c r="J96" i="14" s="1"/>
  <c r="F96" i="14" s="1"/>
  <c r="I97" i="14"/>
  <c r="J97" i="14" s="1"/>
  <c r="F97" i="14" s="1"/>
  <c r="I98" i="14"/>
  <c r="J98" i="14" s="1"/>
  <c r="F98" i="14" s="1"/>
  <c r="I99" i="14"/>
  <c r="J99" i="14" s="1"/>
  <c r="F99" i="14" s="1"/>
  <c r="I100" i="14"/>
  <c r="J100" i="14" s="1"/>
  <c r="F100" i="14" s="1"/>
  <c r="I101" i="14"/>
  <c r="J101" i="14" s="1"/>
  <c r="F101" i="14" s="1"/>
  <c r="I102" i="14"/>
  <c r="J102" i="14" s="1"/>
  <c r="F102" i="14" s="1"/>
  <c r="I103" i="14"/>
  <c r="J103" i="14" s="1"/>
  <c r="F103" i="14" s="1"/>
  <c r="I104" i="14"/>
  <c r="J104" i="14" s="1"/>
  <c r="F104" i="14" s="1"/>
  <c r="I105" i="14"/>
  <c r="J105" i="14" s="1"/>
  <c r="F105" i="14" s="1"/>
  <c r="I106" i="14"/>
  <c r="J106" i="14" s="1"/>
  <c r="F106" i="14" s="1"/>
  <c r="I107" i="14"/>
  <c r="J107" i="14" s="1"/>
  <c r="F107" i="14" s="1"/>
  <c r="I108" i="14"/>
  <c r="J108" i="14" s="1"/>
  <c r="F108" i="14" s="1"/>
  <c r="I109" i="14"/>
  <c r="J109" i="14" s="1"/>
  <c r="F109" i="14" s="1"/>
  <c r="I110" i="14"/>
  <c r="J110" i="14" s="1"/>
  <c r="F110" i="14" s="1"/>
  <c r="I111" i="14"/>
  <c r="J111" i="14" s="1"/>
  <c r="F111" i="14" s="1"/>
  <c r="I112" i="14"/>
  <c r="J112" i="14" s="1"/>
  <c r="F112" i="14" s="1"/>
  <c r="I113" i="14"/>
  <c r="J113" i="14" s="1"/>
  <c r="F113" i="14" s="1"/>
  <c r="I114" i="14"/>
  <c r="J114" i="14" s="1"/>
  <c r="F114" i="14" s="1"/>
  <c r="I115" i="14"/>
  <c r="J115" i="14" s="1"/>
  <c r="F115" i="14" s="1"/>
  <c r="I116" i="14"/>
  <c r="J116" i="14" s="1"/>
  <c r="F116" i="14" s="1"/>
  <c r="I117" i="14"/>
  <c r="J117" i="14" s="1"/>
  <c r="F117" i="14" s="1"/>
  <c r="I118" i="14"/>
  <c r="J118" i="14" s="1"/>
  <c r="F118" i="14" s="1"/>
  <c r="I119" i="14"/>
  <c r="J119" i="14" s="1"/>
  <c r="F119" i="14" s="1"/>
  <c r="I120" i="14"/>
  <c r="J120" i="14" s="1"/>
  <c r="F120" i="14" s="1"/>
  <c r="I121" i="14"/>
  <c r="J121" i="14" s="1"/>
  <c r="F121" i="14" s="1"/>
  <c r="I122" i="14"/>
  <c r="J122" i="14" s="1"/>
  <c r="F122" i="14" s="1"/>
  <c r="I123" i="14"/>
  <c r="J123" i="14" s="1"/>
  <c r="F123" i="14" s="1"/>
  <c r="I124" i="14"/>
  <c r="J124" i="14" s="1"/>
  <c r="F124" i="14" s="1"/>
  <c r="I125" i="14"/>
  <c r="J125" i="14" s="1"/>
  <c r="F125" i="14" s="1"/>
  <c r="I126" i="14"/>
  <c r="J126" i="14" s="1"/>
  <c r="F126" i="14" s="1"/>
  <c r="I127" i="14"/>
  <c r="J127" i="14" s="1"/>
  <c r="F127" i="14" s="1"/>
  <c r="I128" i="14"/>
  <c r="J128" i="14" s="1"/>
  <c r="F128" i="14" s="1"/>
  <c r="I129" i="14"/>
  <c r="J129" i="14" s="1"/>
  <c r="F129" i="14" s="1"/>
  <c r="I130" i="14"/>
  <c r="J130" i="14" s="1"/>
  <c r="F130" i="14" s="1"/>
  <c r="I131" i="14"/>
  <c r="J131" i="14" s="1"/>
  <c r="F131" i="14" s="1"/>
  <c r="I132" i="14"/>
  <c r="J132" i="14" s="1"/>
  <c r="F132" i="14" s="1"/>
  <c r="I133" i="14"/>
  <c r="J133" i="14" s="1"/>
  <c r="F133" i="14" s="1"/>
  <c r="I134" i="14"/>
  <c r="J134" i="14" s="1"/>
  <c r="F134" i="14" s="1"/>
  <c r="I135" i="14"/>
  <c r="J135" i="14" s="1"/>
  <c r="F135" i="14" s="1"/>
  <c r="I136" i="14"/>
  <c r="J136" i="14" s="1"/>
  <c r="F136" i="14" s="1"/>
  <c r="I137" i="14"/>
  <c r="J137" i="14" s="1"/>
  <c r="F137" i="14" s="1"/>
  <c r="I138" i="14"/>
  <c r="J138" i="14" s="1"/>
  <c r="F138" i="14" s="1"/>
  <c r="I139" i="14"/>
  <c r="J139" i="14" s="1"/>
  <c r="F139" i="14" s="1"/>
  <c r="I140" i="14"/>
  <c r="J140" i="14" s="1"/>
  <c r="F140" i="14" s="1"/>
  <c r="I141" i="14"/>
  <c r="J141" i="14" s="1"/>
  <c r="F141" i="14" s="1"/>
  <c r="I142" i="14"/>
  <c r="J142" i="14" s="1"/>
  <c r="F142" i="14" s="1"/>
  <c r="I143" i="14"/>
  <c r="J143" i="14" s="1"/>
  <c r="F143" i="14" s="1"/>
  <c r="I144" i="14"/>
  <c r="J144" i="14" s="1"/>
  <c r="F144" i="14" s="1"/>
  <c r="I145" i="14"/>
  <c r="J145" i="14" s="1"/>
  <c r="F145" i="14" s="1"/>
  <c r="I146" i="14"/>
  <c r="J146" i="14" s="1"/>
  <c r="F146" i="14" s="1"/>
  <c r="I147" i="14"/>
  <c r="J147" i="14" s="1"/>
  <c r="F147" i="14" s="1"/>
  <c r="I148" i="14"/>
  <c r="J148" i="14" s="1"/>
  <c r="F148" i="14" s="1"/>
  <c r="I149" i="14"/>
  <c r="J149" i="14" s="1"/>
  <c r="F149" i="14" s="1"/>
  <c r="I150" i="14"/>
  <c r="J150" i="14" s="1"/>
  <c r="F150" i="14" s="1"/>
  <c r="I151" i="14"/>
  <c r="J151" i="14" s="1"/>
  <c r="F151" i="14" s="1"/>
  <c r="I152" i="14"/>
  <c r="J152" i="14" s="1"/>
  <c r="F152" i="14" s="1"/>
  <c r="I153" i="14"/>
  <c r="J153" i="14" s="1"/>
  <c r="F153" i="14" s="1"/>
  <c r="I154" i="14"/>
  <c r="J154" i="14" s="1"/>
  <c r="F154" i="14" s="1"/>
  <c r="I155" i="14"/>
  <c r="J155" i="14" s="1"/>
  <c r="F155" i="14" s="1"/>
  <c r="I156" i="14"/>
  <c r="J156" i="14" s="1"/>
  <c r="F156" i="14" s="1"/>
  <c r="I157" i="14"/>
  <c r="J157" i="14" s="1"/>
  <c r="F157" i="14" s="1"/>
  <c r="I158" i="14"/>
  <c r="J158" i="14" s="1"/>
  <c r="F158" i="14" s="1"/>
  <c r="I159" i="14"/>
  <c r="J159" i="14" s="1"/>
  <c r="F159" i="14" s="1"/>
  <c r="I160" i="14"/>
  <c r="J160" i="14" s="1"/>
  <c r="F160" i="14" s="1"/>
  <c r="I161" i="14"/>
  <c r="J161" i="14" s="1"/>
  <c r="F161" i="14" s="1"/>
  <c r="I162" i="14"/>
  <c r="J162" i="14" s="1"/>
  <c r="F162" i="14" s="1"/>
  <c r="I163" i="14"/>
  <c r="J163" i="14" s="1"/>
  <c r="F163" i="14" s="1"/>
  <c r="I164" i="14"/>
  <c r="J164" i="14" s="1"/>
  <c r="F164" i="14" s="1"/>
  <c r="I165" i="14"/>
  <c r="J165" i="14" s="1"/>
  <c r="F165" i="14" s="1"/>
  <c r="I166" i="14"/>
  <c r="J166" i="14" s="1"/>
  <c r="F166" i="14" s="1"/>
  <c r="I167" i="14"/>
  <c r="J167" i="14" s="1"/>
  <c r="F167" i="14" s="1"/>
  <c r="I168" i="14"/>
  <c r="J168" i="14" s="1"/>
  <c r="F168" i="14" s="1"/>
  <c r="I169" i="14"/>
  <c r="J169" i="14" s="1"/>
  <c r="F169" i="14" s="1"/>
  <c r="I170" i="14"/>
  <c r="J170" i="14" s="1"/>
  <c r="F170" i="14" s="1"/>
  <c r="I171" i="14"/>
  <c r="J171" i="14" s="1"/>
  <c r="F171" i="14" s="1"/>
  <c r="I172" i="14"/>
  <c r="J172" i="14" s="1"/>
  <c r="F172" i="14" s="1"/>
  <c r="I173" i="14"/>
  <c r="J173" i="14" s="1"/>
  <c r="F173" i="14" s="1"/>
  <c r="I174" i="14"/>
  <c r="J174" i="14" s="1"/>
  <c r="F174" i="14" s="1"/>
  <c r="I175" i="14"/>
  <c r="J175" i="14" s="1"/>
  <c r="F175" i="14" s="1"/>
  <c r="I176" i="14"/>
  <c r="J176" i="14" s="1"/>
  <c r="F176" i="14" s="1"/>
  <c r="I177" i="14"/>
  <c r="J177" i="14" s="1"/>
  <c r="F177" i="14" s="1"/>
  <c r="I178" i="14"/>
  <c r="J178" i="14" s="1"/>
  <c r="F178" i="14" s="1"/>
  <c r="I179" i="14"/>
  <c r="J179" i="14" s="1"/>
  <c r="F179" i="14" s="1"/>
  <c r="I180" i="14"/>
  <c r="J180" i="14" s="1"/>
  <c r="F180" i="14" s="1"/>
  <c r="I181" i="14"/>
  <c r="J181" i="14" s="1"/>
  <c r="F181" i="14" s="1"/>
  <c r="I182" i="14"/>
  <c r="J182" i="14" s="1"/>
  <c r="F182" i="14" s="1"/>
  <c r="I183" i="14"/>
  <c r="J183" i="14" s="1"/>
  <c r="F183" i="14" s="1"/>
  <c r="I184" i="14"/>
  <c r="J184" i="14" s="1"/>
  <c r="F184" i="14" s="1"/>
  <c r="I185" i="14"/>
  <c r="J185" i="14" s="1"/>
  <c r="F185" i="14" s="1"/>
  <c r="I186" i="14"/>
  <c r="J186" i="14" s="1"/>
  <c r="F186" i="14" s="1"/>
  <c r="I187" i="14"/>
  <c r="J187" i="14" s="1"/>
  <c r="F187" i="14" s="1"/>
  <c r="I188" i="14"/>
  <c r="J188" i="14" s="1"/>
  <c r="F188" i="14" s="1"/>
  <c r="I189" i="14"/>
  <c r="J189" i="14" s="1"/>
  <c r="F189" i="14" s="1"/>
  <c r="I190" i="14"/>
  <c r="J190" i="14" s="1"/>
  <c r="F190" i="14" s="1"/>
  <c r="I191" i="14"/>
  <c r="J191" i="14" s="1"/>
  <c r="F191" i="14" s="1"/>
  <c r="I192" i="14"/>
  <c r="J192" i="14" s="1"/>
  <c r="F192" i="14" s="1"/>
  <c r="I193" i="14"/>
  <c r="J193" i="14" s="1"/>
  <c r="F193" i="14" s="1"/>
  <c r="I194" i="14"/>
  <c r="J194" i="14" s="1"/>
  <c r="F194" i="14" s="1"/>
  <c r="I195" i="14"/>
  <c r="J195" i="14" s="1"/>
  <c r="F195" i="14" s="1"/>
  <c r="I196" i="14"/>
  <c r="J196" i="14" s="1"/>
  <c r="F196" i="14" s="1"/>
  <c r="I197" i="14"/>
  <c r="J197" i="14" s="1"/>
  <c r="F197" i="14" s="1"/>
  <c r="I198" i="14"/>
  <c r="J198" i="14" s="1"/>
  <c r="F198" i="14" s="1"/>
  <c r="I199" i="14"/>
  <c r="J199" i="14" s="1"/>
  <c r="F199" i="14" s="1"/>
  <c r="I200" i="14"/>
  <c r="J200" i="14" s="1"/>
  <c r="F200" i="14" s="1"/>
  <c r="I201" i="14"/>
  <c r="J201" i="14" s="1"/>
  <c r="F201" i="14" s="1"/>
  <c r="I202" i="14"/>
  <c r="J202" i="14" s="1"/>
  <c r="F202" i="14" s="1"/>
  <c r="I203" i="14"/>
  <c r="J203" i="14" s="1"/>
  <c r="F203" i="14" s="1"/>
  <c r="I204" i="14"/>
  <c r="J204" i="14" s="1"/>
  <c r="F204" i="14" s="1"/>
  <c r="I205" i="14"/>
  <c r="J205" i="14" s="1"/>
  <c r="F205" i="14" s="1"/>
  <c r="I206" i="14"/>
  <c r="J206" i="14" s="1"/>
  <c r="F206" i="14" s="1"/>
  <c r="I207" i="14"/>
  <c r="J207" i="14" s="1"/>
  <c r="F207" i="14" s="1"/>
  <c r="I208" i="14"/>
  <c r="J208" i="14" s="1"/>
  <c r="F208" i="14" s="1"/>
  <c r="I209" i="14"/>
  <c r="J209" i="14" s="1"/>
  <c r="F209" i="14" s="1"/>
  <c r="I210" i="14"/>
  <c r="J210" i="14" s="1"/>
  <c r="F210" i="14" s="1"/>
  <c r="I211" i="14"/>
  <c r="J211" i="14" s="1"/>
  <c r="F211" i="14" s="1"/>
  <c r="I212" i="14"/>
  <c r="J212" i="14" s="1"/>
  <c r="F212" i="14" s="1"/>
  <c r="I213" i="14"/>
  <c r="J213" i="14" s="1"/>
  <c r="F213" i="14" s="1"/>
  <c r="I214" i="14"/>
  <c r="J214" i="14" s="1"/>
  <c r="F214" i="14" s="1"/>
  <c r="I215" i="14"/>
  <c r="J215" i="14" s="1"/>
  <c r="F215" i="14" s="1"/>
  <c r="I216" i="14"/>
  <c r="J216" i="14" s="1"/>
  <c r="F216" i="14" s="1"/>
  <c r="I217" i="14"/>
  <c r="J217" i="14" s="1"/>
  <c r="F217" i="14" s="1"/>
  <c r="I218" i="14"/>
  <c r="J218" i="14" s="1"/>
  <c r="F218" i="14" s="1"/>
  <c r="I219" i="14"/>
  <c r="J219" i="14" s="1"/>
  <c r="F219" i="14" s="1"/>
  <c r="I220" i="14"/>
  <c r="J220" i="14" s="1"/>
  <c r="F220" i="14" s="1"/>
  <c r="I221" i="14"/>
  <c r="J221" i="14" s="1"/>
  <c r="F221" i="14" s="1"/>
  <c r="I222" i="14"/>
  <c r="J222" i="14" s="1"/>
  <c r="F222" i="14" s="1"/>
  <c r="I223" i="14"/>
  <c r="J223" i="14" s="1"/>
  <c r="F223" i="14" s="1"/>
  <c r="I224" i="14"/>
  <c r="J224" i="14" s="1"/>
  <c r="F224" i="14" s="1"/>
  <c r="I225" i="14"/>
  <c r="J225" i="14" s="1"/>
  <c r="F225" i="14" s="1"/>
  <c r="I226" i="14"/>
  <c r="J226" i="14" s="1"/>
  <c r="F226" i="14" s="1"/>
  <c r="I227" i="14"/>
  <c r="J227" i="14" s="1"/>
  <c r="F227" i="14" s="1"/>
  <c r="I228" i="14"/>
  <c r="J228" i="14" s="1"/>
  <c r="F228" i="14" s="1"/>
  <c r="I229" i="14"/>
  <c r="J229" i="14" s="1"/>
  <c r="F229" i="14" s="1"/>
  <c r="I230" i="14"/>
  <c r="J230" i="14" s="1"/>
  <c r="F230" i="14" s="1"/>
  <c r="I231" i="14"/>
  <c r="J231" i="14" s="1"/>
  <c r="F231" i="14" s="1"/>
  <c r="I232" i="14"/>
  <c r="J232" i="14" s="1"/>
  <c r="F232" i="14" s="1"/>
  <c r="I233" i="14"/>
  <c r="J233" i="14" s="1"/>
  <c r="F233" i="14" s="1"/>
  <c r="I234" i="14"/>
  <c r="J234" i="14" s="1"/>
  <c r="F234" i="14" s="1"/>
  <c r="I235" i="14"/>
  <c r="J235" i="14" s="1"/>
  <c r="F235" i="14" s="1"/>
  <c r="I236" i="14"/>
  <c r="J236" i="14" s="1"/>
  <c r="F236" i="14" s="1"/>
  <c r="I237" i="14"/>
  <c r="J237" i="14" s="1"/>
  <c r="F237" i="14" s="1"/>
  <c r="I238" i="14"/>
  <c r="J238" i="14" s="1"/>
  <c r="F238" i="14" s="1"/>
  <c r="I239" i="14"/>
  <c r="J239" i="14" s="1"/>
  <c r="F239" i="14" s="1"/>
  <c r="I240" i="14"/>
  <c r="J240" i="14" s="1"/>
  <c r="F240" i="14" s="1"/>
  <c r="I241" i="14"/>
  <c r="J241" i="14" s="1"/>
  <c r="F241" i="14" s="1"/>
  <c r="I242" i="14"/>
  <c r="J242" i="14" s="1"/>
  <c r="F242" i="14" s="1"/>
  <c r="I243" i="14"/>
  <c r="J243" i="14" s="1"/>
  <c r="F243" i="14" s="1"/>
  <c r="I244" i="14"/>
  <c r="J244" i="14" s="1"/>
  <c r="F244" i="14" s="1"/>
  <c r="I245" i="14"/>
  <c r="J245" i="14" s="1"/>
  <c r="F245" i="14" s="1"/>
  <c r="I246" i="14"/>
  <c r="J246" i="14" s="1"/>
  <c r="F246" i="14" s="1"/>
  <c r="I247" i="14"/>
  <c r="J247" i="14" s="1"/>
  <c r="F247" i="14" s="1"/>
  <c r="I248" i="14"/>
  <c r="J248" i="14" s="1"/>
  <c r="F248" i="14" s="1"/>
  <c r="I249" i="14"/>
  <c r="J249" i="14" s="1"/>
  <c r="F249" i="14" s="1"/>
  <c r="I250" i="14"/>
  <c r="J250" i="14" s="1"/>
  <c r="F250" i="14" s="1"/>
  <c r="I251" i="14"/>
  <c r="J251" i="14" s="1"/>
  <c r="F251" i="14" s="1"/>
  <c r="I252" i="14"/>
  <c r="J252" i="14" s="1"/>
  <c r="F252" i="14" s="1"/>
  <c r="I253" i="14"/>
  <c r="J253" i="14" s="1"/>
  <c r="F253" i="14" s="1"/>
  <c r="I254" i="14"/>
  <c r="J254" i="14" s="1"/>
  <c r="F254" i="14" s="1"/>
  <c r="I255" i="14"/>
  <c r="J255" i="14" s="1"/>
  <c r="F255" i="14" s="1"/>
  <c r="I256" i="14"/>
  <c r="J256" i="14" s="1"/>
  <c r="F256" i="14" s="1"/>
  <c r="I257" i="14"/>
  <c r="J257" i="14" s="1"/>
  <c r="F257" i="14" s="1"/>
  <c r="I258" i="14"/>
  <c r="J258" i="14" s="1"/>
  <c r="F258" i="14" s="1"/>
  <c r="I259" i="14"/>
  <c r="J259" i="14" s="1"/>
  <c r="F259" i="14" s="1"/>
  <c r="I260" i="14"/>
  <c r="J260" i="14" s="1"/>
  <c r="F260" i="14" s="1"/>
  <c r="I261" i="14"/>
  <c r="J261" i="14" s="1"/>
  <c r="F261" i="14" s="1"/>
  <c r="I262" i="14"/>
  <c r="J262" i="14" s="1"/>
  <c r="F262" i="14" s="1"/>
  <c r="I263" i="14"/>
  <c r="J263" i="14" s="1"/>
  <c r="F263" i="14" s="1"/>
  <c r="I264" i="14"/>
  <c r="J264" i="14" s="1"/>
  <c r="F264" i="14" s="1"/>
  <c r="I265" i="14"/>
  <c r="J265" i="14" s="1"/>
  <c r="F265" i="14" s="1"/>
  <c r="I266" i="14"/>
  <c r="J266" i="14" s="1"/>
  <c r="F266" i="14" s="1"/>
  <c r="I267" i="14"/>
  <c r="J267" i="14" s="1"/>
  <c r="F267" i="14" s="1"/>
  <c r="I268" i="14"/>
  <c r="J268" i="14" s="1"/>
  <c r="F268" i="14" s="1"/>
  <c r="I269" i="14"/>
  <c r="J269" i="14" s="1"/>
  <c r="F269" i="14" s="1"/>
  <c r="I270" i="14"/>
  <c r="J270" i="14" s="1"/>
  <c r="F270" i="14" s="1"/>
  <c r="I271" i="14"/>
  <c r="J271" i="14" s="1"/>
  <c r="F271" i="14" s="1"/>
  <c r="I272" i="14"/>
  <c r="J272" i="14" s="1"/>
  <c r="F272" i="14" s="1"/>
  <c r="I273" i="14"/>
  <c r="J273" i="14" s="1"/>
  <c r="F273" i="14" s="1"/>
  <c r="I274" i="14"/>
  <c r="J274" i="14" s="1"/>
  <c r="F274" i="14" s="1"/>
  <c r="I275" i="14"/>
  <c r="J275" i="14" s="1"/>
  <c r="F275" i="14" s="1"/>
  <c r="I276" i="14"/>
  <c r="J276" i="14" s="1"/>
  <c r="F276" i="14" s="1"/>
  <c r="I277" i="14"/>
  <c r="J277" i="14" s="1"/>
  <c r="F277" i="14" s="1"/>
  <c r="I278" i="14"/>
  <c r="J278" i="14" s="1"/>
  <c r="F278" i="14" s="1"/>
  <c r="I279" i="14"/>
  <c r="J279" i="14" s="1"/>
  <c r="F279" i="14" s="1"/>
  <c r="I280" i="14"/>
  <c r="J280" i="14" s="1"/>
  <c r="F280" i="14" s="1"/>
  <c r="I281" i="14"/>
  <c r="J281" i="14" s="1"/>
  <c r="F281" i="14" s="1"/>
  <c r="I282" i="14"/>
  <c r="J282" i="14" s="1"/>
  <c r="F282" i="14" s="1"/>
  <c r="I283" i="14"/>
  <c r="J283" i="14" s="1"/>
  <c r="F283" i="14" s="1"/>
  <c r="I284" i="14"/>
  <c r="J284" i="14" s="1"/>
  <c r="F284" i="14" s="1"/>
  <c r="I285" i="14"/>
  <c r="J285" i="14" s="1"/>
  <c r="F285" i="14" s="1"/>
  <c r="I286" i="14"/>
  <c r="J286" i="14" s="1"/>
  <c r="F286" i="14" s="1"/>
  <c r="I287" i="14"/>
  <c r="J287" i="14" s="1"/>
  <c r="F287" i="14" s="1"/>
  <c r="I288" i="14"/>
  <c r="J288" i="14" s="1"/>
  <c r="F288" i="14" s="1"/>
  <c r="I289" i="14"/>
  <c r="J289" i="14" s="1"/>
  <c r="F289" i="14" s="1"/>
  <c r="I290" i="14"/>
  <c r="J290" i="14" s="1"/>
  <c r="F290" i="14" s="1"/>
  <c r="I291" i="14"/>
  <c r="J291" i="14" s="1"/>
  <c r="F291" i="14" s="1"/>
  <c r="I292" i="14"/>
  <c r="J292" i="14" s="1"/>
  <c r="F292" i="14" s="1"/>
  <c r="I293" i="14"/>
  <c r="J293" i="14" s="1"/>
  <c r="F293" i="14" s="1"/>
  <c r="I294" i="14"/>
  <c r="J294" i="14" s="1"/>
  <c r="F294" i="14" s="1"/>
  <c r="I295" i="14"/>
  <c r="J295" i="14" s="1"/>
  <c r="F295" i="14" s="1"/>
  <c r="I296" i="14"/>
  <c r="J296" i="14" s="1"/>
  <c r="F296" i="14" s="1"/>
  <c r="I297" i="14"/>
  <c r="J297" i="14" s="1"/>
  <c r="F297" i="14" s="1"/>
  <c r="I298" i="14"/>
  <c r="J298" i="14" s="1"/>
  <c r="F298" i="14" s="1"/>
  <c r="I299" i="14"/>
  <c r="J299" i="14" s="1"/>
  <c r="F299" i="14" s="1"/>
  <c r="I300" i="14"/>
  <c r="J300" i="14" s="1"/>
  <c r="F300" i="14" s="1"/>
  <c r="I301" i="14"/>
  <c r="J301" i="14" s="1"/>
  <c r="F301" i="14" s="1"/>
  <c r="I302" i="14"/>
  <c r="J302" i="14" s="1"/>
  <c r="F302" i="14" s="1"/>
  <c r="I303" i="14"/>
  <c r="J303" i="14" s="1"/>
  <c r="F303" i="14" s="1"/>
  <c r="I304" i="14"/>
  <c r="J304" i="14" s="1"/>
  <c r="F304" i="14" s="1"/>
  <c r="I305" i="14"/>
  <c r="J305" i="14" s="1"/>
  <c r="F305" i="14" s="1"/>
  <c r="I306" i="14"/>
  <c r="J306" i="14" s="1"/>
  <c r="F306" i="14" s="1"/>
  <c r="I307" i="14"/>
  <c r="J307" i="14" s="1"/>
  <c r="F307" i="14" s="1"/>
  <c r="I308" i="14"/>
  <c r="J308" i="14" s="1"/>
  <c r="F308" i="14" s="1"/>
  <c r="I309" i="14"/>
  <c r="J309" i="14" s="1"/>
  <c r="F309" i="14" s="1"/>
  <c r="I310" i="14"/>
  <c r="J310" i="14" s="1"/>
  <c r="F310" i="14" s="1"/>
  <c r="I311" i="14"/>
  <c r="J311" i="14" s="1"/>
  <c r="F311" i="14" s="1"/>
  <c r="I312" i="14"/>
  <c r="J312" i="14" s="1"/>
  <c r="F312" i="14" s="1"/>
  <c r="I313" i="14"/>
  <c r="J313" i="14" s="1"/>
  <c r="F313" i="14" s="1"/>
  <c r="I314" i="14"/>
  <c r="J314" i="14" s="1"/>
  <c r="F314" i="14" s="1"/>
  <c r="I315" i="14"/>
  <c r="J315" i="14" s="1"/>
  <c r="F315" i="14" s="1"/>
  <c r="I316" i="14"/>
  <c r="J316" i="14" s="1"/>
  <c r="F316" i="14" s="1"/>
  <c r="I317" i="14"/>
  <c r="J317" i="14" s="1"/>
  <c r="F317" i="14" s="1"/>
  <c r="I318" i="14"/>
  <c r="J318" i="14" s="1"/>
  <c r="F318" i="14" s="1"/>
  <c r="I319" i="14"/>
  <c r="J319" i="14" s="1"/>
  <c r="F319" i="14" s="1"/>
  <c r="I320" i="14"/>
  <c r="J320" i="14" s="1"/>
  <c r="F320" i="14" s="1"/>
  <c r="I321" i="14"/>
  <c r="J321" i="14" s="1"/>
  <c r="F321" i="14" s="1"/>
  <c r="I322" i="14"/>
  <c r="J322" i="14" s="1"/>
  <c r="F322" i="14" s="1"/>
  <c r="I323" i="14"/>
  <c r="J323" i="14" s="1"/>
  <c r="F323" i="14" s="1"/>
  <c r="I324" i="14"/>
  <c r="J324" i="14" s="1"/>
  <c r="F324" i="14" s="1"/>
  <c r="I325" i="14"/>
  <c r="J325" i="14" s="1"/>
  <c r="F325" i="14" s="1"/>
  <c r="I326" i="14"/>
  <c r="J326" i="14" s="1"/>
  <c r="F326" i="14" s="1"/>
  <c r="I327" i="14"/>
  <c r="J327" i="14" s="1"/>
  <c r="F327" i="14" s="1"/>
  <c r="I328" i="14"/>
  <c r="J328" i="14" s="1"/>
  <c r="F328" i="14" s="1"/>
  <c r="I329" i="14"/>
  <c r="J329" i="14" s="1"/>
  <c r="F329" i="14" s="1"/>
  <c r="I330" i="14"/>
  <c r="J330" i="14" s="1"/>
  <c r="F330" i="14" s="1"/>
  <c r="I331" i="14"/>
  <c r="J331" i="14" s="1"/>
  <c r="F331" i="14" s="1"/>
  <c r="I332" i="14"/>
  <c r="J332" i="14" s="1"/>
  <c r="F332" i="14" s="1"/>
  <c r="I333" i="14"/>
  <c r="J333" i="14" s="1"/>
  <c r="F333" i="14" s="1"/>
  <c r="I334" i="14"/>
  <c r="J334" i="14" s="1"/>
  <c r="F334" i="14" s="1"/>
  <c r="I335" i="14"/>
  <c r="J335" i="14" s="1"/>
  <c r="F335" i="14" s="1"/>
  <c r="I336" i="14"/>
  <c r="J336" i="14" s="1"/>
  <c r="F336" i="14" s="1"/>
  <c r="I337" i="14"/>
  <c r="J337" i="14" s="1"/>
  <c r="F337" i="14" s="1"/>
  <c r="I338" i="14"/>
  <c r="J338" i="14" s="1"/>
  <c r="F338" i="14" s="1"/>
  <c r="I339" i="14"/>
  <c r="J339" i="14" s="1"/>
  <c r="F339" i="14" s="1"/>
  <c r="I340" i="14"/>
  <c r="J340" i="14" s="1"/>
  <c r="F340" i="14" s="1"/>
  <c r="I341" i="14"/>
  <c r="J341" i="14" s="1"/>
  <c r="F341" i="14" s="1"/>
  <c r="I342" i="14"/>
  <c r="J342" i="14" s="1"/>
  <c r="F342" i="14" s="1"/>
  <c r="I343" i="14"/>
  <c r="J343" i="14" s="1"/>
  <c r="F343" i="14" s="1"/>
  <c r="I14" i="14"/>
  <c r="J14" i="14" s="1"/>
  <c r="F14" i="14" s="1"/>
  <c r="E835" i="13" l="1"/>
  <c r="E21" i="8" s="1"/>
  <c r="G465" i="13"/>
  <c r="G466" i="13"/>
  <c r="G467" i="13"/>
  <c r="G468" i="13"/>
  <c r="G469" i="13"/>
  <c r="G470" i="13"/>
  <c r="G471" i="13"/>
  <c r="G472" i="13"/>
  <c r="G473" i="13"/>
  <c r="G474" i="13"/>
  <c r="G475" i="13"/>
  <c r="G476" i="13"/>
  <c r="G464" i="13"/>
  <c r="E134" i="13"/>
  <c r="E135" i="13"/>
  <c r="E60" i="15" s="1"/>
  <c r="E136" i="13"/>
  <c r="E137" i="13"/>
  <c r="E138" i="13"/>
  <c r="E139" i="13"/>
  <c r="E64" i="15" s="1"/>
  <c r="E140" i="13"/>
  <c r="E65" i="15" s="1"/>
  <c r="E141" i="13"/>
  <c r="E142" i="13"/>
  <c r="E143" i="13"/>
  <c r="E68" i="15" s="1"/>
  <c r="E144" i="13"/>
  <c r="E145" i="13"/>
  <c r="E146" i="13"/>
  <c r="E147" i="13"/>
  <c r="E72" i="15" s="1"/>
  <c r="E133" i="13"/>
  <c r="E426" i="13"/>
  <c r="E169" i="6" s="1"/>
  <c r="E425" i="13"/>
  <c r="E168" i="6" s="1"/>
  <c r="E1264" i="13"/>
  <c r="E1265" i="13"/>
  <c r="E1266" i="13"/>
  <c r="E1267" i="13"/>
  <c r="E1268" i="13"/>
  <c r="E1269" i="13"/>
  <c r="E207" i="9" s="1"/>
  <c r="E1270" i="13"/>
  <c r="E217" i="15" s="1"/>
  <c r="E1271" i="13"/>
  <c r="E1272" i="13"/>
  <c r="E1273" i="13"/>
  <c r="E1274" i="13"/>
  <c r="E1275" i="13"/>
  <c r="E1276" i="13"/>
  <c r="E1277" i="13"/>
  <c r="E1278" i="13"/>
  <c r="E1279" i="13"/>
  <c r="E1263" i="13"/>
  <c r="E1095" i="13"/>
  <c r="E17" i="10" s="1"/>
  <c r="E615" i="13"/>
  <c r="E616" i="13"/>
  <c r="E617" i="13"/>
  <c r="E52" i="7" s="1"/>
  <c r="E618" i="13"/>
  <c r="E619" i="13"/>
  <c r="E54" i="7" s="1"/>
  <c r="E620" i="13"/>
  <c r="E55" i="7" s="1"/>
  <c r="E621" i="13"/>
  <c r="E56" i="7" s="1"/>
  <c r="E622" i="13"/>
  <c r="E623" i="13"/>
  <c r="E624" i="13"/>
  <c r="E625" i="13"/>
  <c r="E60" i="7" s="1"/>
  <c r="E626" i="13"/>
  <c r="E61" i="7" s="1"/>
  <c r="E627" i="13"/>
  <c r="E628" i="13"/>
  <c r="E629" i="13"/>
  <c r="E64" i="7" s="1"/>
  <c r="E630" i="13"/>
  <c r="E631" i="13"/>
  <c r="E632" i="13"/>
  <c r="E67" i="7" s="1"/>
  <c r="E633" i="13"/>
  <c r="E68" i="7" s="1"/>
  <c r="E634" i="13"/>
  <c r="E635" i="13"/>
  <c r="E636" i="13"/>
  <c r="E71" i="7" s="1"/>
  <c r="E637" i="13"/>
  <c r="E638" i="13"/>
  <c r="E639" i="13"/>
  <c r="E74" i="7" s="1"/>
  <c r="E640" i="13"/>
  <c r="E75" i="7" s="1"/>
  <c r="E641" i="13"/>
  <c r="E76" i="7" s="1"/>
  <c r="E642" i="13"/>
  <c r="E643" i="13"/>
  <c r="E78" i="7" s="1"/>
  <c r="E51" i="7"/>
  <c r="E58" i="7"/>
  <c r="E63" i="7"/>
  <c r="E614" i="13"/>
  <c r="E49" i="7" s="1"/>
  <c r="E61" i="15"/>
  <c r="E69" i="15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27" i="9"/>
  <c r="E1101" i="13"/>
  <c r="E23" i="10" s="1"/>
  <c r="E1100" i="13"/>
  <c r="E22" i="10" s="1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E39" i="17"/>
  <c r="E40" i="17"/>
  <c r="E41" i="17"/>
  <c r="E42" i="17"/>
  <c r="E15" i="17"/>
  <c r="E930" i="13"/>
  <c r="E932" i="13"/>
  <c r="E611" i="13"/>
  <c r="E46" i="7" s="1"/>
  <c r="E612" i="13"/>
  <c r="E47" i="7" s="1"/>
  <c r="E610" i="13"/>
  <c r="E45" i="7" s="1"/>
  <c r="E466" i="13"/>
  <c r="E268" i="7" s="1"/>
  <c r="E467" i="13"/>
  <c r="E269" i="7" s="1"/>
  <c r="E468" i="13"/>
  <c r="E270" i="7" s="1"/>
  <c r="E469" i="13"/>
  <c r="E271" i="7" s="1"/>
  <c r="E470" i="13"/>
  <c r="E272" i="7" s="1"/>
  <c r="E471" i="13"/>
  <c r="E273" i="7" s="1"/>
  <c r="E472" i="13"/>
  <c r="E274" i="7" s="1"/>
  <c r="E473" i="13"/>
  <c r="E275" i="7" s="1"/>
  <c r="E474" i="13"/>
  <c r="E276" i="7" s="1"/>
  <c r="E475" i="13"/>
  <c r="E277" i="7" s="1"/>
  <c r="E476" i="13"/>
  <c r="E278" i="7" s="1"/>
  <c r="E465" i="13"/>
  <c r="E267" i="7" s="1"/>
  <c r="E464" i="13"/>
  <c r="E266" i="7" s="1"/>
  <c r="E59" i="15"/>
  <c r="E62" i="15"/>
  <c r="E63" i="15"/>
  <c r="E66" i="15"/>
  <c r="E67" i="15"/>
  <c r="E71" i="15"/>
  <c r="E58" i="15"/>
  <c r="E806" i="13"/>
  <c r="E241" i="7" s="1"/>
  <c r="E805" i="13"/>
  <c r="E240" i="7" s="1"/>
  <c r="E804" i="13"/>
  <c r="E239" i="7" s="1"/>
  <c r="E803" i="13"/>
  <c r="E238" i="7" s="1"/>
  <c r="E807" i="13"/>
  <c r="E242" i="7" s="1"/>
  <c r="E800" i="13"/>
  <c r="E235" i="7" s="1"/>
  <c r="E72" i="7"/>
  <c r="E273" i="13"/>
  <c r="E198" i="15" s="1"/>
  <c r="E271" i="13"/>
  <c r="E196" i="15" s="1"/>
  <c r="E267" i="13"/>
  <c r="E192" i="15" s="1"/>
  <c r="E152" i="13"/>
  <c r="E80" i="15" s="1"/>
  <c r="E1177" i="13"/>
  <c r="E100" i="10" s="1"/>
  <c r="E1037" i="13"/>
  <c r="E117" i="9" s="1"/>
  <c r="E1038" i="13"/>
  <c r="E118" i="9" s="1"/>
  <c r="E1039" i="13"/>
  <c r="E119" i="9" s="1"/>
  <c r="E1040" i="13"/>
  <c r="E120" i="9" s="1"/>
  <c r="E1041" i="13"/>
  <c r="E121" i="9" s="1"/>
  <c r="E1042" i="13"/>
  <c r="E122" i="9" s="1"/>
  <c r="E1043" i="13"/>
  <c r="E123" i="9" s="1"/>
  <c r="E1044" i="13"/>
  <c r="E124" i="9" s="1"/>
  <c r="E1045" i="13"/>
  <c r="E125" i="9" s="1"/>
  <c r="E1046" i="13"/>
  <c r="E126" i="9" s="1"/>
  <c r="E1047" i="13"/>
  <c r="E127" i="9" s="1"/>
  <c r="E1048" i="13"/>
  <c r="E128" i="9" s="1"/>
  <c r="E1049" i="13"/>
  <c r="E129" i="9" s="1"/>
  <c r="E1050" i="13"/>
  <c r="E130" i="9" s="1"/>
  <c r="E1051" i="13"/>
  <c r="E131" i="9" s="1"/>
  <c r="E1052" i="13"/>
  <c r="E132" i="9" s="1"/>
  <c r="E1053" i="13"/>
  <c r="E133" i="9" s="1"/>
  <c r="E1054" i="13"/>
  <c r="E134" i="9" s="1"/>
  <c r="E1055" i="13"/>
  <c r="E135" i="9" s="1"/>
  <c r="E1056" i="13"/>
  <c r="E136" i="9" s="1"/>
  <c r="E1057" i="13"/>
  <c r="E137" i="9" s="1"/>
  <c r="E1058" i="13"/>
  <c r="E138" i="9" s="1"/>
  <c r="E1059" i="13"/>
  <c r="E139" i="9" s="1"/>
  <c r="E1060" i="13"/>
  <c r="E140" i="9" s="1"/>
  <c r="E1061" i="13"/>
  <c r="E141" i="9" s="1"/>
  <c r="E1062" i="13"/>
  <c r="E142" i="9" s="1"/>
  <c r="E1063" i="13"/>
  <c r="E143" i="9" s="1"/>
  <c r="E1064" i="13"/>
  <c r="E144" i="9" s="1"/>
  <c r="E1065" i="13"/>
  <c r="E145" i="9" s="1"/>
  <c r="E1066" i="13"/>
  <c r="E146" i="9" s="1"/>
  <c r="E1067" i="13"/>
  <c r="E147" i="9" s="1"/>
  <c r="E1068" i="13"/>
  <c r="E148" i="9" s="1"/>
  <c r="E1069" i="13"/>
  <c r="E149" i="9" s="1"/>
  <c r="E1070" i="13"/>
  <c r="E150" i="9" s="1"/>
  <c r="E1071" i="13"/>
  <c r="E151" i="9" s="1"/>
  <c r="E1072" i="13"/>
  <c r="E152" i="9" s="1"/>
  <c r="E1073" i="13"/>
  <c r="E153" i="9" s="1"/>
  <c r="E1074" i="13"/>
  <c r="E154" i="9" s="1"/>
  <c r="E1036" i="13"/>
  <c r="E116" i="9" s="1"/>
  <c r="E73" i="7"/>
  <c r="E567" i="13"/>
  <c r="E566" i="13"/>
  <c r="E579" i="13"/>
  <c r="E578" i="13"/>
  <c r="E577" i="13"/>
  <c r="E570" i="13"/>
  <c r="E304" i="6" s="1"/>
  <c r="E560" i="13"/>
  <c r="E296" i="6" s="1"/>
  <c r="E192" i="6"/>
  <c r="E193" i="6"/>
  <c r="E194" i="6"/>
  <c r="E195" i="6"/>
  <c r="E196" i="6"/>
  <c r="E197" i="6"/>
  <c r="E198" i="6"/>
  <c r="E199" i="6"/>
  <c r="E200" i="6"/>
  <c r="E201" i="6"/>
  <c r="E182" i="6"/>
  <c r="E183" i="6"/>
  <c r="E184" i="6"/>
  <c r="E185" i="6"/>
  <c r="E186" i="6"/>
  <c r="E187" i="6"/>
  <c r="E188" i="6"/>
  <c r="E189" i="6"/>
  <c r="E190" i="6"/>
  <c r="E191" i="6"/>
  <c r="E181" i="6"/>
  <c r="E269" i="13"/>
  <c r="E194" i="15" s="1"/>
  <c r="E26" i="12"/>
  <c r="E212" i="15"/>
  <c r="E213" i="15"/>
  <c r="E205" i="9"/>
  <c r="E206" i="9"/>
  <c r="E218" i="15"/>
  <c r="E34" i="12"/>
  <c r="E211" i="9"/>
  <c r="E221" i="15"/>
  <c r="E213" i="9"/>
  <c r="E214" i="9"/>
  <c r="E215" i="9"/>
  <c r="E225" i="15"/>
  <c r="E226" i="15"/>
  <c r="E210" i="15"/>
  <c r="E1154" i="13"/>
  <c r="E76" i="10" s="1"/>
  <c r="E1151" i="13"/>
  <c r="E73" i="10" s="1"/>
  <c r="E1136" i="13"/>
  <c r="E58" i="10" s="1"/>
  <c r="E1137" i="13"/>
  <c r="E59" i="10" s="1"/>
  <c r="E1138" i="13"/>
  <c r="E60" i="10" s="1"/>
  <c r="E1139" i="13"/>
  <c r="E61" i="10" s="1"/>
  <c r="E1140" i="13"/>
  <c r="E62" i="10" s="1"/>
  <c r="E1141" i="13"/>
  <c r="E63" i="10" s="1"/>
  <c r="E1135" i="13"/>
  <c r="E57" i="10" s="1"/>
  <c r="E1128" i="13"/>
  <c r="E50" i="10" s="1"/>
  <c r="E1129" i="13"/>
  <c r="E51" i="10" s="1"/>
  <c r="E1130" i="13"/>
  <c r="E52" i="10" s="1"/>
  <c r="E1131" i="13"/>
  <c r="E53" i="10" s="1"/>
  <c r="E1132" i="13"/>
  <c r="E54" i="10" s="1"/>
  <c r="E1133" i="13"/>
  <c r="E55" i="10" s="1"/>
  <c r="E1127" i="13"/>
  <c r="E49" i="10" s="1"/>
  <c r="E1126" i="13"/>
  <c r="E48" i="10" s="1"/>
  <c r="E1110" i="13"/>
  <c r="E32" i="10" s="1"/>
  <c r="E1111" i="13"/>
  <c r="E33" i="10" s="1"/>
  <c r="E1112" i="13"/>
  <c r="E34" i="10" s="1"/>
  <c r="E1113" i="13"/>
  <c r="E35" i="10" s="1"/>
  <c r="E1114" i="13"/>
  <c r="E36" i="10" s="1"/>
  <c r="E1115" i="13"/>
  <c r="E37" i="10" s="1"/>
  <c r="E1116" i="13"/>
  <c r="E38" i="10" s="1"/>
  <c r="E1109" i="13"/>
  <c r="E31" i="10" s="1"/>
  <c r="E1122" i="13"/>
  <c r="E44" i="10" s="1"/>
  <c r="E985" i="13"/>
  <c r="E66" i="9" s="1"/>
  <c r="E984" i="13"/>
  <c r="E65" i="9" s="1"/>
  <c r="E982" i="13"/>
  <c r="E63" i="9" s="1"/>
  <c r="E70" i="7"/>
  <c r="E69" i="7"/>
  <c r="E70" i="15"/>
  <c r="E1166" i="13"/>
  <c r="E88" i="10" s="1"/>
  <c r="E1253" i="13"/>
  <c r="E1251" i="13"/>
  <c r="E189" i="9"/>
  <c r="E1248" i="13"/>
  <c r="E188" i="9" s="1"/>
  <c r="E53" i="7"/>
  <c r="E604" i="13"/>
  <c r="E39" i="7" s="1"/>
  <c r="E605" i="13"/>
  <c r="E40" i="7" s="1"/>
  <c r="E606" i="13"/>
  <c r="E41" i="7" s="1"/>
  <c r="E607" i="13"/>
  <c r="E42" i="7" s="1"/>
  <c r="E608" i="13"/>
  <c r="E43" i="7" s="1"/>
  <c r="E603" i="13"/>
  <c r="E38" i="7" s="1"/>
  <c r="E591" i="13"/>
  <c r="E26" i="7" s="1"/>
  <c r="E592" i="13"/>
  <c r="E27" i="7" s="1"/>
  <c r="E593" i="13"/>
  <c r="E28" i="7" s="1"/>
  <c r="E594" i="13"/>
  <c r="E29" i="7" s="1"/>
  <c r="E595" i="13"/>
  <c r="E30" i="7" s="1"/>
  <c r="E596" i="13"/>
  <c r="E31" i="7" s="1"/>
  <c r="E597" i="13"/>
  <c r="E32" i="7" s="1"/>
  <c r="E598" i="13"/>
  <c r="E33" i="7" s="1"/>
  <c r="E599" i="13"/>
  <c r="E34" i="7" s="1"/>
  <c r="E600" i="13"/>
  <c r="E35" i="7" s="1"/>
  <c r="E582" i="13"/>
  <c r="E17" i="7" s="1"/>
  <c r="E583" i="13"/>
  <c r="E18" i="7" s="1"/>
  <c r="E584" i="13"/>
  <c r="E19" i="7" s="1"/>
  <c r="E585" i="13"/>
  <c r="E20" i="7" s="1"/>
  <c r="E586" i="13"/>
  <c r="E21" i="7" s="1"/>
  <c r="E587" i="13"/>
  <c r="E22" i="7" s="1"/>
  <c r="E833" i="13"/>
  <c r="E19" i="8" s="1"/>
  <c r="E1247" i="13"/>
  <c r="E22" i="12" s="1"/>
  <c r="E1188" i="13"/>
  <c r="E111" i="10" s="1"/>
  <c r="E94" i="10"/>
  <c r="E93" i="10"/>
  <c r="E92" i="10"/>
  <c r="E91" i="10"/>
  <c r="E90" i="10"/>
  <c r="E89" i="10"/>
  <c r="E85" i="10"/>
  <c r="E84" i="10"/>
  <c r="E1164" i="13"/>
  <c r="E86" i="10" s="1"/>
  <c r="E1165" i="13"/>
  <c r="E87" i="10" s="1"/>
  <c r="E1022" i="13"/>
  <c r="E103" i="9" s="1"/>
  <c r="E1020" i="13"/>
  <c r="E101" i="9" s="1"/>
  <c r="E601" i="13"/>
  <c r="E36" i="7" s="1"/>
  <c r="E77" i="7"/>
  <c r="G298" i="6"/>
  <c r="G297" i="6"/>
  <c r="G295" i="6"/>
  <c r="G294" i="6"/>
  <c r="G293" i="6"/>
  <c r="G292" i="6"/>
  <c r="G291" i="6"/>
  <c r="G290" i="6"/>
  <c r="G289" i="6"/>
  <c r="G288" i="6"/>
  <c r="G287" i="6"/>
  <c r="G286" i="6"/>
  <c r="G285" i="6"/>
  <c r="G284" i="6"/>
  <c r="G283" i="6"/>
  <c r="G282" i="6"/>
  <c r="G281" i="6"/>
  <c r="G280" i="6"/>
  <c r="G279" i="6"/>
  <c r="G278" i="6"/>
  <c r="G277" i="6"/>
  <c r="G276" i="6"/>
  <c r="G274" i="6"/>
  <c r="G273" i="6"/>
  <c r="G272" i="6"/>
  <c r="G271" i="6"/>
  <c r="G270" i="6"/>
  <c r="G269" i="6"/>
  <c r="G268" i="6"/>
  <c r="G267" i="6"/>
  <c r="G266" i="6"/>
  <c r="G265" i="6"/>
  <c r="G264" i="6"/>
  <c r="E568" i="13"/>
  <c r="E302" i="6" s="1"/>
  <c r="E569" i="13"/>
  <c r="E303" i="6" s="1"/>
  <c r="E571" i="13"/>
  <c r="E305" i="6" s="1"/>
  <c r="E572" i="13"/>
  <c r="E306" i="6" s="1"/>
  <c r="E573" i="13"/>
  <c r="E307" i="6" s="1"/>
  <c r="E574" i="13"/>
  <c r="E308" i="6" s="1"/>
  <c r="E575" i="13"/>
  <c r="E309" i="6" s="1"/>
  <c r="E576" i="13"/>
  <c r="E310" i="6" s="1"/>
  <c r="E565" i="13"/>
  <c r="E301" i="6" s="1"/>
  <c r="E564" i="13"/>
  <c r="E300" i="6" s="1"/>
  <c r="E562" i="13"/>
  <c r="E298" i="6" s="1"/>
  <c r="E561" i="13"/>
  <c r="E297" i="6" s="1"/>
  <c r="E532" i="13"/>
  <c r="E268" i="6" s="1"/>
  <c r="E531" i="13"/>
  <c r="E267" i="6" s="1"/>
  <c r="E547" i="13"/>
  <c r="E283" i="6" s="1"/>
  <c r="E546" i="13"/>
  <c r="E282" i="6" s="1"/>
  <c r="E552" i="13"/>
  <c r="E288" i="6" s="1"/>
  <c r="E559" i="13"/>
  <c r="E295" i="6" s="1"/>
  <c r="E549" i="13"/>
  <c r="E285" i="6" s="1"/>
  <c r="E544" i="13"/>
  <c r="E280" i="6" s="1"/>
  <c r="E543" i="13"/>
  <c r="E279" i="6" s="1"/>
  <c r="E542" i="13"/>
  <c r="E278" i="6" s="1"/>
  <c r="G541" i="13"/>
  <c r="E541" i="13" s="1"/>
  <c r="E277" i="6" s="1"/>
  <c r="E535" i="13"/>
  <c r="E271" i="6" s="1"/>
  <c r="E534" i="13"/>
  <c r="E270" i="6" s="1"/>
  <c r="E533" i="13"/>
  <c r="E269" i="6" s="1"/>
  <c r="E529" i="13"/>
  <c r="E265" i="6" s="1"/>
  <c r="E433" i="13"/>
  <c r="E176" i="6" s="1"/>
  <c r="E432" i="13"/>
  <c r="E175" i="6" s="1"/>
  <c r="E1096" i="13"/>
  <c r="E18" i="10" s="1"/>
  <c r="E1097" i="13"/>
  <c r="E19" i="10" s="1"/>
  <c r="E1098" i="13"/>
  <c r="E20" i="10" s="1"/>
  <c r="E1099" i="13"/>
  <c r="E21" i="10" s="1"/>
  <c r="E1102" i="13"/>
  <c r="E24" i="10" s="1"/>
  <c r="E1103" i="13"/>
  <c r="E25" i="10" s="1"/>
  <c r="E1104" i="13"/>
  <c r="E26" i="10" s="1"/>
  <c r="E832" i="13"/>
  <c r="E18" i="8" s="1"/>
  <c r="E153" i="13"/>
  <c r="E81" i="15" s="1"/>
  <c r="E154" i="13"/>
  <c r="E82" i="15" s="1"/>
  <c r="E155" i="13"/>
  <c r="E83" i="15" s="1"/>
  <c r="E156" i="13"/>
  <c r="E84" i="15" s="1"/>
  <c r="E157" i="13"/>
  <c r="E85" i="15" s="1"/>
  <c r="E158" i="13"/>
  <c r="E86" i="15" s="1"/>
  <c r="E159" i="13"/>
  <c r="E87" i="15" s="1"/>
  <c r="E160" i="13"/>
  <c r="E88" i="15" s="1"/>
  <c r="E161" i="13"/>
  <c r="E89" i="15" s="1"/>
  <c r="E162" i="13"/>
  <c r="E90" i="15" s="1"/>
  <c r="E163" i="13"/>
  <c r="E91" i="15" s="1"/>
  <c r="E164" i="13"/>
  <c r="E92" i="15" s="1"/>
  <c r="E165" i="13"/>
  <c r="E93" i="15" s="1"/>
  <c r="E166" i="13"/>
  <c r="E94" i="15" s="1"/>
  <c r="E167" i="13"/>
  <c r="E95" i="15" s="1"/>
  <c r="E168" i="13"/>
  <c r="E96" i="15" s="1"/>
  <c r="E169" i="13"/>
  <c r="E97" i="15" s="1"/>
  <c r="E170" i="13"/>
  <c r="E98" i="15" s="1"/>
  <c r="E171" i="13"/>
  <c r="E99" i="15" s="1"/>
  <c r="E172" i="13"/>
  <c r="E100" i="15" s="1"/>
  <c r="E173" i="13"/>
  <c r="E101" i="15" s="1"/>
  <c r="E258" i="13"/>
  <c r="E78" i="15" s="1"/>
  <c r="E257" i="13"/>
  <c r="E77" i="15" s="1"/>
  <c r="E1261" i="13"/>
  <c r="E199" i="9" s="1"/>
  <c r="E1260" i="13"/>
  <c r="E198" i="9" s="1"/>
  <c r="E1259" i="13"/>
  <c r="E197" i="9" s="1"/>
  <c r="E1258" i="13"/>
  <c r="E196" i="9" s="1"/>
  <c r="E1254" i="13"/>
  <c r="E192" i="9" s="1"/>
  <c r="E16" i="15"/>
  <c r="E17" i="15"/>
  <c r="E18" i="15"/>
  <c r="E19" i="15"/>
  <c r="E20" i="15"/>
  <c r="E21" i="15"/>
  <c r="E15" i="15"/>
  <c r="E88" i="13"/>
  <c r="E62" i="4" s="1"/>
  <c r="G525" i="13"/>
  <c r="E525" i="13" s="1"/>
  <c r="E261" i="6" s="1"/>
  <c r="G523" i="13"/>
  <c r="E523" i="13" s="1"/>
  <c r="E259" i="6" s="1"/>
  <c r="G522" i="13"/>
  <c r="E522" i="13" s="1"/>
  <c r="E258" i="6" s="1"/>
  <c r="G520" i="13"/>
  <c r="E520" i="13" s="1"/>
  <c r="E256" i="6" s="1"/>
  <c r="E80" i="4"/>
  <c r="E41" i="4"/>
  <c r="E47" i="13"/>
  <c r="E47" i="4" s="1"/>
  <c r="E46" i="13"/>
  <c r="E46" i="4" s="1"/>
  <c r="E45" i="13"/>
  <c r="E45" i="4" s="1"/>
  <c r="E44" i="13"/>
  <c r="E44" i="4" s="1"/>
  <c r="E43" i="13"/>
  <c r="E43" i="4" s="1"/>
  <c r="E42" i="13"/>
  <c r="E42" i="4" s="1"/>
  <c r="E78" i="13"/>
  <c r="E558" i="13"/>
  <c r="E294" i="6" s="1"/>
  <c r="E557" i="13"/>
  <c r="E293" i="6" s="1"/>
  <c r="E556" i="13"/>
  <c r="E292" i="6" s="1"/>
  <c r="E555" i="13"/>
  <c r="E291" i="6" s="1"/>
  <c r="E554" i="13"/>
  <c r="E290" i="6" s="1"/>
  <c r="E553" i="13"/>
  <c r="E289" i="6" s="1"/>
  <c r="E551" i="13"/>
  <c r="E287" i="6" s="1"/>
  <c r="E550" i="13"/>
  <c r="E286" i="6" s="1"/>
  <c r="E530" i="13"/>
  <c r="E266" i="6" s="1"/>
  <c r="E548" i="13"/>
  <c r="E284" i="6" s="1"/>
  <c r="G545" i="13"/>
  <c r="E545" i="13" s="1"/>
  <c r="E281" i="6" s="1"/>
  <c r="E540" i="13"/>
  <c r="E276" i="6" s="1"/>
  <c r="E537" i="13"/>
  <c r="E273" i="6" s="1"/>
  <c r="E538" i="13"/>
  <c r="E274" i="6" s="1"/>
  <c r="E536" i="13"/>
  <c r="E272" i="6" s="1"/>
  <c r="E528" i="13"/>
  <c r="E264" i="6" s="1"/>
  <c r="E581" i="13"/>
  <c r="E16" i="7" s="1"/>
  <c r="E84" i="4"/>
  <c r="E75" i="4"/>
  <c r="E76" i="4"/>
  <c r="E77" i="4"/>
  <c r="E78" i="4"/>
  <c r="E79" i="4"/>
  <c r="E81" i="4"/>
  <c r="E68" i="4"/>
  <c r="G124" i="10"/>
  <c r="G123" i="10"/>
  <c r="G122" i="10"/>
  <c r="G65" i="9"/>
  <c r="G64" i="9"/>
  <c r="G61" i="9"/>
  <c r="G59" i="9"/>
  <c r="G58" i="9"/>
  <c r="G57" i="9"/>
  <c r="G56" i="9"/>
  <c r="G54" i="9"/>
  <c r="G53" i="9"/>
  <c r="G52" i="9"/>
  <c r="G51" i="9"/>
  <c r="G49" i="9"/>
  <c r="G48" i="9"/>
  <c r="G47" i="9"/>
  <c r="E85" i="7"/>
  <c r="E179" i="6"/>
  <c r="E178" i="6"/>
  <c r="E162" i="6"/>
  <c r="E161" i="6"/>
  <c r="E160" i="6"/>
  <c r="E159" i="6"/>
  <c r="E158" i="6"/>
  <c r="E157" i="6"/>
  <c r="E156" i="6"/>
  <c r="E155" i="6"/>
  <c r="E151" i="6"/>
  <c r="E150" i="6"/>
  <c r="E149" i="6"/>
  <c r="E56" i="15"/>
  <c r="E55" i="15"/>
  <c r="E54" i="15"/>
  <c r="E53" i="15"/>
  <c r="E52" i="15"/>
  <c r="E50" i="15"/>
  <c r="E49" i="15"/>
  <c r="E47" i="15"/>
  <c r="E46" i="15"/>
  <c r="E45" i="15"/>
  <c r="E44" i="15"/>
  <c r="E43" i="15"/>
  <c r="E42" i="15"/>
  <c r="E38" i="15"/>
  <c r="E36" i="15"/>
  <c r="E35" i="15"/>
  <c r="E34" i="15"/>
  <c r="E33" i="15"/>
  <c r="E31" i="15"/>
  <c r="E30" i="15"/>
  <c r="E29" i="15"/>
  <c r="E28" i="15"/>
  <c r="E27" i="15"/>
  <c r="E25" i="15"/>
  <c r="E88" i="4"/>
  <c r="E87" i="4"/>
  <c r="E86" i="4"/>
  <c r="E85" i="4"/>
  <c r="E83" i="4"/>
  <c r="E82" i="4"/>
  <c r="E74" i="4"/>
  <c r="E73" i="4"/>
  <c r="E72" i="4"/>
  <c r="E71" i="4"/>
  <c r="E70" i="4"/>
  <c r="E69" i="4"/>
  <c r="E67" i="4"/>
  <c r="E66" i="4"/>
  <c r="E65" i="4"/>
  <c r="E64" i="4"/>
  <c r="E60" i="4"/>
  <c r="E59" i="4"/>
  <c r="E58" i="4"/>
  <c r="E57" i="4"/>
  <c r="E56" i="4"/>
  <c r="E55" i="4"/>
  <c r="E54" i="4"/>
  <c r="E53" i="4"/>
  <c r="E52" i="4"/>
  <c r="E51" i="4"/>
  <c r="E50" i="4"/>
  <c r="E49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G226" i="15"/>
  <c r="G225" i="15"/>
  <c r="G224" i="15"/>
  <c r="G223" i="15"/>
  <c r="G222" i="15"/>
  <c r="G221" i="15"/>
  <c r="G220" i="15"/>
  <c r="G219" i="15"/>
  <c r="G218" i="15"/>
  <c r="G217" i="15"/>
  <c r="G216" i="15"/>
  <c r="G215" i="15"/>
  <c r="G214" i="15"/>
  <c r="G213" i="15"/>
  <c r="G212" i="15"/>
  <c r="E183" i="15"/>
  <c r="E182" i="15"/>
  <c r="E181" i="15"/>
  <c r="E180" i="15"/>
  <c r="E179" i="15"/>
  <c r="E178" i="15"/>
  <c r="E177" i="15"/>
  <c r="E176" i="15"/>
  <c r="E175" i="15"/>
  <c r="E174" i="15"/>
  <c r="E173" i="15"/>
  <c r="E172" i="15"/>
  <c r="E171" i="15"/>
  <c r="E170" i="15"/>
  <c r="E169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8" i="15"/>
  <c r="E147" i="15"/>
  <c r="E146" i="15"/>
  <c r="E145" i="15"/>
  <c r="E144" i="15"/>
  <c r="E123" i="15"/>
  <c r="E122" i="15"/>
  <c r="E106" i="15"/>
  <c r="E105" i="15"/>
  <c r="E104" i="15"/>
  <c r="E103" i="15"/>
  <c r="G1279" i="13"/>
  <c r="G1278" i="13"/>
  <c r="G1277" i="13"/>
  <c r="G1276" i="13"/>
  <c r="G1275" i="13"/>
  <c r="G1274" i="13"/>
  <c r="G1273" i="13"/>
  <c r="G1272" i="13"/>
  <c r="G1271" i="13"/>
  <c r="G1270" i="13"/>
  <c r="G1269" i="13"/>
  <c r="G1268" i="13"/>
  <c r="G1267" i="13"/>
  <c r="G1266" i="13"/>
  <c r="G1265" i="13"/>
  <c r="G1264" i="13"/>
  <c r="G1263" i="13"/>
  <c r="E1257" i="13"/>
  <c r="E195" i="9" s="1"/>
  <c r="E1256" i="13"/>
  <c r="E194" i="9" s="1"/>
  <c r="E1252" i="13"/>
  <c r="E191" i="9" s="1"/>
  <c r="E1249" i="13"/>
  <c r="E208" i="15" s="1"/>
  <c r="E1246" i="13"/>
  <c r="E207" i="15" s="1"/>
  <c r="E1245" i="13"/>
  <c r="E20" i="12" s="1"/>
  <c r="E1244" i="13"/>
  <c r="E184" i="9" s="1"/>
  <c r="E1243" i="13"/>
  <c r="E204" i="15" s="1"/>
  <c r="E1242" i="13"/>
  <c r="E182" i="9" s="1"/>
  <c r="E1241" i="13"/>
  <c r="E16" i="12" s="1"/>
  <c r="E1240" i="13"/>
  <c r="E180" i="9" s="1"/>
  <c r="E1238" i="13"/>
  <c r="E33" i="11" s="1"/>
  <c r="E1237" i="13"/>
  <c r="E32" i="11" s="1"/>
  <c r="E1236" i="13"/>
  <c r="E31" i="11" s="1"/>
  <c r="E1235" i="13"/>
  <c r="E30" i="11" s="1"/>
  <c r="E1234" i="13"/>
  <c r="E29" i="11" s="1"/>
  <c r="E1233" i="13"/>
  <c r="E28" i="11" s="1"/>
  <c r="E1232" i="13"/>
  <c r="E27" i="11" s="1"/>
  <c r="E1231" i="13"/>
  <c r="E26" i="11" s="1"/>
  <c r="E1230" i="13"/>
  <c r="E25" i="11" s="1"/>
  <c r="E1229" i="13"/>
  <c r="E24" i="11" s="1"/>
  <c r="E1228" i="13"/>
  <c r="E23" i="11" s="1"/>
  <c r="E1227" i="13"/>
  <c r="E22" i="11" s="1"/>
  <c r="E1226" i="13"/>
  <c r="E21" i="11" s="1"/>
  <c r="E1225" i="13"/>
  <c r="E20" i="11" s="1"/>
  <c r="E1224" i="13"/>
  <c r="E19" i="11" s="1"/>
  <c r="E1223" i="13"/>
  <c r="E18" i="11" s="1"/>
  <c r="E1222" i="13"/>
  <c r="E17" i="11" s="1"/>
  <c r="E1221" i="13"/>
  <c r="E16" i="11" s="1"/>
  <c r="E1220" i="13"/>
  <c r="E15" i="11" s="1"/>
  <c r="E1218" i="13"/>
  <c r="E178" i="9" s="1"/>
  <c r="E1217" i="13"/>
  <c r="E177" i="9" s="1"/>
  <c r="E1216" i="13"/>
  <c r="E176" i="9" s="1"/>
  <c r="E1215" i="13"/>
  <c r="E175" i="9" s="1"/>
  <c r="E1214" i="13"/>
  <c r="E174" i="9" s="1"/>
  <c r="E1213" i="13"/>
  <c r="E173" i="9" s="1"/>
  <c r="E1211" i="13"/>
  <c r="E135" i="10" s="1"/>
  <c r="E1210" i="13"/>
  <c r="E134" i="10" s="1"/>
  <c r="E1209" i="13"/>
  <c r="E133" i="10" s="1"/>
  <c r="E1208" i="13"/>
  <c r="E132" i="10" s="1"/>
  <c r="E1207" i="13"/>
  <c r="E130" i="10" s="1"/>
  <c r="E1206" i="13"/>
  <c r="E129" i="10" s="1"/>
  <c r="E1205" i="13"/>
  <c r="E128" i="10" s="1"/>
  <c r="E1204" i="13"/>
  <c r="E127" i="10" s="1"/>
  <c r="E1203" i="13"/>
  <c r="E126" i="10" s="1"/>
  <c r="E1201" i="13"/>
  <c r="E124" i="10" s="1"/>
  <c r="E1200" i="13"/>
  <c r="E123" i="10" s="1"/>
  <c r="E1199" i="13"/>
  <c r="E122" i="10" s="1"/>
  <c r="E1197" i="13"/>
  <c r="E120" i="10" s="1"/>
  <c r="E1195" i="13"/>
  <c r="E118" i="10" s="1"/>
  <c r="E1194" i="13"/>
  <c r="E117" i="10" s="1"/>
  <c r="E1193" i="13"/>
  <c r="E116" i="10" s="1"/>
  <c r="E1192" i="13"/>
  <c r="E115" i="10" s="1"/>
  <c r="E1191" i="13"/>
  <c r="E114" i="10" s="1"/>
  <c r="E1190" i="13"/>
  <c r="E113" i="10" s="1"/>
  <c r="E1189" i="13"/>
  <c r="E112" i="10" s="1"/>
  <c r="E1187" i="13"/>
  <c r="E110" i="10" s="1"/>
  <c r="E1186" i="13"/>
  <c r="E109" i="10" s="1"/>
  <c r="E1184" i="13"/>
  <c r="E1183" i="13"/>
  <c r="E1182" i="13"/>
  <c r="E1181" i="13"/>
  <c r="E1179" i="13"/>
  <c r="E102" i="10" s="1"/>
  <c r="E1178" i="13"/>
  <c r="E101" i="10" s="1"/>
  <c r="E1175" i="13"/>
  <c r="E98" i="10" s="1"/>
  <c r="E1174" i="13"/>
  <c r="E97" i="10" s="1"/>
  <c r="E1172" i="13"/>
  <c r="E1171" i="13"/>
  <c r="E1170" i="13"/>
  <c r="E1169" i="13"/>
  <c r="E1168" i="13"/>
  <c r="E1167" i="13"/>
  <c r="E1163" i="13"/>
  <c r="E1162" i="13"/>
  <c r="E1160" i="13"/>
  <c r="E1159" i="13"/>
  <c r="E1158" i="13"/>
  <c r="E1156" i="13"/>
  <c r="E78" i="10" s="1"/>
  <c r="E1153" i="13"/>
  <c r="E75" i="10" s="1"/>
  <c r="E1155" i="13"/>
  <c r="E77" i="10" s="1"/>
  <c r="E1152" i="13"/>
  <c r="E74" i="10" s="1"/>
  <c r="E1150" i="13"/>
  <c r="E72" i="10" s="1"/>
  <c r="E1149" i="13"/>
  <c r="E71" i="10" s="1"/>
  <c r="E1148" i="13"/>
  <c r="E70" i="10" s="1"/>
  <c r="E1147" i="13"/>
  <c r="E69" i="10" s="1"/>
  <c r="E1146" i="13"/>
  <c r="E68" i="10" s="1"/>
  <c r="E1145" i="13"/>
  <c r="E67" i="10" s="1"/>
  <c r="E1144" i="13"/>
  <c r="E66" i="10" s="1"/>
  <c r="E1143" i="13"/>
  <c r="E65" i="10" s="1"/>
  <c r="E1142" i="13"/>
  <c r="E64" i="10" s="1"/>
  <c r="E1134" i="13"/>
  <c r="E56" i="10" s="1"/>
  <c r="E1125" i="13"/>
  <c r="E47" i="10" s="1"/>
  <c r="E1124" i="13"/>
  <c r="E46" i="10" s="1"/>
  <c r="E1123" i="13"/>
  <c r="E45" i="10" s="1"/>
  <c r="E1121" i="13"/>
  <c r="E43" i="10" s="1"/>
  <c r="E1120" i="13"/>
  <c r="E42" i="10" s="1"/>
  <c r="E1119" i="13"/>
  <c r="E41" i="10" s="1"/>
  <c r="E1118" i="13"/>
  <c r="E40" i="10" s="1"/>
  <c r="E1117" i="13"/>
  <c r="E39" i="10" s="1"/>
  <c r="E1108" i="13"/>
  <c r="E30" i="10" s="1"/>
  <c r="E1107" i="13"/>
  <c r="E29" i="10" s="1"/>
  <c r="E1106" i="13"/>
  <c r="E28" i="10" s="1"/>
  <c r="E1094" i="13"/>
  <c r="E16" i="10" s="1"/>
  <c r="E1091" i="13"/>
  <c r="E171" i="9" s="1"/>
  <c r="E1090" i="13"/>
  <c r="E170" i="9" s="1"/>
  <c r="E1089" i="13"/>
  <c r="E169" i="9" s="1"/>
  <c r="E1088" i="13"/>
  <c r="E168" i="9" s="1"/>
  <c r="E1087" i="13"/>
  <c r="E167" i="9" s="1"/>
  <c r="E1086" i="13"/>
  <c r="E166" i="9" s="1"/>
  <c r="E1085" i="13"/>
  <c r="E165" i="9" s="1"/>
  <c r="E1084" i="13"/>
  <c r="E164" i="9" s="1"/>
  <c r="E1083" i="13"/>
  <c r="E163" i="9" s="1"/>
  <c r="E1082" i="13"/>
  <c r="E162" i="9" s="1"/>
  <c r="E1081" i="13"/>
  <c r="E161" i="9" s="1"/>
  <c r="E1080" i="13"/>
  <c r="E160" i="9" s="1"/>
  <c r="E1079" i="13"/>
  <c r="E159" i="9" s="1"/>
  <c r="E1078" i="13"/>
  <c r="E158" i="9" s="1"/>
  <c r="E1077" i="13"/>
  <c r="E157" i="9" s="1"/>
  <c r="E1076" i="13"/>
  <c r="E156" i="9" s="1"/>
  <c r="E1034" i="13"/>
  <c r="E114" i="9" s="1"/>
  <c r="E1033" i="13"/>
  <c r="E113" i="9" s="1"/>
  <c r="E1032" i="13"/>
  <c r="E112" i="9" s="1"/>
  <c r="E1031" i="13"/>
  <c r="E111" i="9" s="1"/>
  <c r="E1029" i="13"/>
  <c r="E109" i="9" s="1"/>
  <c r="E1028" i="13"/>
  <c r="E1027" i="13"/>
  <c r="E108" i="9" s="1"/>
  <c r="E1026" i="13"/>
  <c r="E107" i="9" s="1"/>
  <c r="E1025" i="13"/>
  <c r="E106" i="9" s="1"/>
  <c r="E1024" i="13"/>
  <c r="E105" i="9" s="1"/>
  <c r="E1023" i="13"/>
  <c r="E104" i="9" s="1"/>
  <c r="E1021" i="13"/>
  <c r="E102" i="9" s="1"/>
  <c r="E1019" i="13"/>
  <c r="E100" i="9" s="1"/>
  <c r="E1017" i="13"/>
  <c r="E98" i="9" s="1"/>
  <c r="E1016" i="13"/>
  <c r="E97" i="9" s="1"/>
  <c r="E1015" i="13"/>
  <c r="E96" i="9" s="1"/>
  <c r="E1014" i="13"/>
  <c r="E95" i="9" s="1"/>
  <c r="E1013" i="13"/>
  <c r="E94" i="9" s="1"/>
  <c r="E1012" i="13"/>
  <c r="E93" i="9" s="1"/>
  <c r="E1011" i="13"/>
  <c r="E92" i="9" s="1"/>
  <c r="E1010" i="13"/>
  <c r="E91" i="9" s="1"/>
  <c r="E1009" i="13"/>
  <c r="E90" i="9" s="1"/>
  <c r="E1008" i="13"/>
  <c r="E1006" i="13"/>
  <c r="E87" i="9" s="1"/>
  <c r="E1005" i="13"/>
  <c r="E86" i="9" s="1"/>
  <c r="E1004" i="13"/>
  <c r="E85" i="9" s="1"/>
  <c r="E1003" i="13"/>
  <c r="E84" i="9" s="1"/>
  <c r="E1002" i="13"/>
  <c r="E83" i="9" s="1"/>
  <c r="E1001" i="13"/>
  <c r="E82" i="9" s="1"/>
  <c r="E1000" i="13"/>
  <c r="E81" i="9" s="1"/>
  <c r="E999" i="13"/>
  <c r="E80" i="9" s="1"/>
  <c r="E998" i="13"/>
  <c r="E79" i="9" s="1"/>
  <c r="E997" i="13"/>
  <c r="E78" i="9" s="1"/>
  <c r="E996" i="13"/>
  <c r="E77" i="9" s="1"/>
  <c r="E995" i="13"/>
  <c r="E76" i="9" s="1"/>
  <c r="E994" i="13"/>
  <c r="E75" i="9" s="1"/>
  <c r="E993" i="13"/>
  <c r="E74" i="9" s="1"/>
  <c r="E992" i="13"/>
  <c r="E73" i="9" s="1"/>
  <c r="E991" i="13"/>
  <c r="E72" i="9" s="1"/>
  <c r="E990" i="13"/>
  <c r="E71" i="9" s="1"/>
  <c r="E989" i="13"/>
  <c r="E70" i="9" s="1"/>
  <c r="E988" i="13"/>
  <c r="E69" i="9" s="1"/>
  <c r="E987" i="13"/>
  <c r="E68" i="9" s="1"/>
  <c r="E983" i="13"/>
  <c r="E64" i="9" s="1"/>
  <c r="E981" i="13"/>
  <c r="E62" i="9" s="1"/>
  <c r="E980" i="13"/>
  <c r="E61" i="9" s="1"/>
  <c r="E978" i="13"/>
  <c r="E59" i="9" s="1"/>
  <c r="E977" i="13"/>
  <c r="E58" i="9" s="1"/>
  <c r="E976" i="13"/>
  <c r="E57" i="9" s="1"/>
  <c r="E975" i="13"/>
  <c r="E56" i="9" s="1"/>
  <c r="E973" i="13"/>
  <c r="E54" i="9" s="1"/>
  <c r="E972" i="13"/>
  <c r="E53" i="9" s="1"/>
  <c r="E971" i="13"/>
  <c r="E52" i="9" s="1"/>
  <c r="E970" i="13"/>
  <c r="E51" i="9" s="1"/>
  <c r="E968" i="13"/>
  <c r="E49" i="9" s="1"/>
  <c r="E967" i="13"/>
  <c r="E48" i="9" s="1"/>
  <c r="E966" i="13"/>
  <c r="E47" i="9" s="1"/>
  <c r="E965" i="13"/>
  <c r="E46" i="9" s="1"/>
  <c r="E944" i="13"/>
  <c r="E25" i="9" s="1"/>
  <c r="E943" i="13"/>
  <c r="E24" i="9" s="1"/>
  <c r="E942" i="13"/>
  <c r="E23" i="9" s="1"/>
  <c r="E936" i="13"/>
  <c r="E17" i="9" s="1"/>
  <c r="E929" i="13"/>
  <c r="E928" i="13"/>
  <c r="E927" i="13"/>
  <c r="E925" i="13"/>
  <c r="E924" i="13"/>
  <c r="E923" i="13"/>
  <c r="E922" i="13"/>
  <c r="E920" i="13"/>
  <c r="E919" i="13"/>
  <c r="E918" i="13"/>
  <c r="E917" i="13"/>
  <c r="E914" i="13"/>
  <c r="E913" i="13"/>
  <c r="E911" i="13"/>
  <c r="E97" i="8" s="1"/>
  <c r="E910" i="13"/>
  <c r="E96" i="8" s="1"/>
  <c r="E909" i="13"/>
  <c r="E95" i="8" s="1"/>
  <c r="E908" i="13"/>
  <c r="E94" i="8" s="1"/>
  <c r="E907" i="13"/>
  <c r="E93" i="8" s="1"/>
  <c r="E905" i="13"/>
  <c r="E91" i="8" s="1"/>
  <c r="E904" i="13"/>
  <c r="E90" i="8" s="1"/>
  <c r="E903" i="13"/>
  <c r="E89" i="8" s="1"/>
  <c r="E902" i="13"/>
  <c r="E88" i="8" s="1"/>
  <c r="E900" i="13"/>
  <c r="E86" i="8" s="1"/>
  <c r="E899" i="13"/>
  <c r="E85" i="8" s="1"/>
  <c r="E898" i="13"/>
  <c r="E84" i="8" s="1"/>
  <c r="E897" i="13"/>
  <c r="E83" i="8" s="1"/>
  <c r="E896" i="13"/>
  <c r="E82" i="8" s="1"/>
  <c r="E895" i="13"/>
  <c r="E81" i="8" s="1"/>
  <c r="E894" i="13"/>
  <c r="E80" i="8" s="1"/>
  <c r="E893" i="13"/>
  <c r="E79" i="8" s="1"/>
  <c r="E890" i="13"/>
  <c r="E889" i="13"/>
  <c r="E888" i="13"/>
  <c r="E887" i="13"/>
  <c r="E886" i="13"/>
  <c r="E885" i="13"/>
  <c r="E884" i="13"/>
  <c r="E883" i="13"/>
  <c r="E882" i="13"/>
  <c r="E881" i="13"/>
  <c r="E880" i="13"/>
  <c r="E879" i="13"/>
  <c r="E878" i="13"/>
  <c r="E876" i="13"/>
  <c r="E875" i="13"/>
  <c r="E874" i="13"/>
  <c r="E873" i="13"/>
  <c r="E871" i="13"/>
  <c r="E870" i="13"/>
  <c r="E869" i="13"/>
  <c r="E868" i="13"/>
  <c r="E867" i="13"/>
  <c r="E865" i="13"/>
  <c r="E864" i="13"/>
  <c r="E863" i="13"/>
  <c r="E862" i="13"/>
  <c r="E861" i="13"/>
  <c r="E860" i="13"/>
  <c r="E839" i="13"/>
  <c r="E838" i="13"/>
  <c r="E24" i="8" s="1"/>
  <c r="E837" i="13"/>
  <c r="E23" i="8" s="1"/>
  <c r="E836" i="13"/>
  <c r="E22" i="8" s="1"/>
  <c r="E834" i="13"/>
  <c r="E20" i="8" s="1"/>
  <c r="E831" i="13"/>
  <c r="E17" i="8" s="1"/>
  <c r="E828" i="13"/>
  <c r="E264" i="7" s="1"/>
  <c r="E827" i="13"/>
  <c r="E263" i="7" s="1"/>
  <c r="E826" i="13"/>
  <c r="E262" i="7" s="1"/>
  <c r="E825" i="13"/>
  <c r="E261" i="7" s="1"/>
  <c r="E824" i="13"/>
  <c r="E260" i="7" s="1"/>
  <c r="E823" i="13"/>
  <c r="E259" i="7" s="1"/>
  <c r="E822" i="13"/>
  <c r="E258" i="7" s="1"/>
  <c r="E821" i="13"/>
  <c r="E257" i="7" s="1"/>
  <c r="E820" i="13"/>
  <c r="E256" i="7" s="1"/>
  <c r="E819" i="13"/>
  <c r="E255" i="7" s="1"/>
  <c r="E818" i="13"/>
  <c r="E254" i="7" s="1"/>
  <c r="E817" i="13"/>
  <c r="E253" i="7" s="1"/>
  <c r="E816" i="13"/>
  <c r="E252" i="7" s="1"/>
  <c r="E815" i="13"/>
  <c r="E251" i="7" s="1"/>
  <c r="E814" i="13"/>
  <c r="E250" i="7" s="1"/>
  <c r="E813" i="13"/>
  <c r="E249" i="7" s="1"/>
  <c r="E812" i="13"/>
  <c r="E248" i="7" s="1"/>
  <c r="E811" i="13"/>
  <c r="E247" i="7" s="1"/>
  <c r="E810" i="13"/>
  <c r="E246" i="7" s="1"/>
  <c r="E809" i="13"/>
  <c r="E245" i="7" s="1"/>
  <c r="E808" i="13"/>
  <c r="E244" i="7" s="1"/>
  <c r="E802" i="13"/>
  <c r="E237" i="7" s="1"/>
  <c r="E801" i="13"/>
  <c r="E236" i="7" s="1"/>
  <c r="E799" i="13"/>
  <c r="E234" i="7" s="1"/>
  <c r="E798" i="13"/>
  <c r="E233" i="7" s="1"/>
  <c r="E797" i="13"/>
  <c r="E243" i="7" s="1"/>
  <c r="E796" i="13"/>
  <c r="E231" i="7" s="1"/>
  <c r="E795" i="13"/>
  <c r="E230" i="7" s="1"/>
  <c r="E794" i="13"/>
  <c r="E229" i="7" s="1"/>
  <c r="E792" i="13"/>
  <c r="E791" i="13"/>
  <c r="E790" i="13"/>
  <c r="E789" i="13"/>
  <c r="E788" i="13"/>
  <c r="E787" i="13"/>
  <c r="E786" i="13"/>
  <c r="E785" i="13"/>
  <c r="E784" i="13"/>
  <c r="E783" i="13"/>
  <c r="E782" i="13"/>
  <c r="E781" i="13"/>
  <c r="E780" i="13"/>
  <c r="E779" i="13"/>
  <c r="E778" i="13"/>
  <c r="E777" i="13"/>
  <c r="E776" i="13"/>
  <c r="E775" i="13"/>
  <c r="E774" i="13"/>
  <c r="E773" i="13"/>
  <c r="E772" i="13"/>
  <c r="E771" i="13"/>
  <c r="E770" i="13"/>
  <c r="E769" i="13"/>
  <c r="E768" i="13"/>
  <c r="E767" i="13"/>
  <c r="E766" i="13"/>
  <c r="E765" i="13"/>
  <c r="E764" i="13"/>
  <c r="E763" i="13"/>
  <c r="E762" i="13"/>
  <c r="E761" i="13"/>
  <c r="E760" i="13"/>
  <c r="E759" i="13"/>
  <c r="E758" i="13"/>
  <c r="E757" i="13"/>
  <c r="E756" i="13"/>
  <c r="E755" i="13"/>
  <c r="E754" i="13"/>
  <c r="E753" i="13"/>
  <c r="E752" i="13"/>
  <c r="E751" i="13"/>
  <c r="E750" i="13"/>
  <c r="E749" i="13"/>
  <c r="E748" i="13"/>
  <c r="E747" i="13"/>
  <c r="E746" i="13"/>
  <c r="E745" i="13"/>
  <c r="E744" i="13"/>
  <c r="E743" i="13"/>
  <c r="E742" i="13"/>
  <c r="E741" i="13"/>
  <c r="E740" i="13"/>
  <c r="E739" i="13"/>
  <c r="E738" i="13"/>
  <c r="E737" i="13"/>
  <c r="E736" i="13"/>
  <c r="E735" i="13"/>
  <c r="E734" i="13"/>
  <c r="E733" i="13"/>
  <c r="E732" i="13"/>
  <c r="E731" i="13"/>
  <c r="E730" i="13"/>
  <c r="E729" i="13"/>
  <c r="E728" i="13"/>
  <c r="E727" i="13"/>
  <c r="E726" i="13"/>
  <c r="E725" i="13"/>
  <c r="E724" i="13"/>
  <c r="E723" i="13"/>
  <c r="E722" i="13"/>
  <c r="E721" i="13"/>
  <c r="E720" i="13"/>
  <c r="E719" i="13"/>
  <c r="E718" i="13"/>
  <c r="E717" i="13"/>
  <c r="E716" i="13"/>
  <c r="E715" i="13"/>
  <c r="E714" i="13"/>
  <c r="E713" i="13"/>
  <c r="E712" i="13"/>
  <c r="E711" i="13"/>
  <c r="E710" i="13"/>
  <c r="E709" i="13"/>
  <c r="E708" i="13"/>
  <c r="E707" i="13"/>
  <c r="E706" i="13"/>
  <c r="E705" i="13"/>
  <c r="E704" i="13"/>
  <c r="E703" i="13"/>
  <c r="E702" i="13"/>
  <c r="E701" i="13"/>
  <c r="E700" i="13"/>
  <c r="E699" i="13"/>
  <c r="E698" i="13"/>
  <c r="E697" i="13"/>
  <c r="E696" i="13"/>
  <c r="E695" i="13"/>
  <c r="E694" i="13"/>
  <c r="E693" i="13"/>
  <c r="E692" i="13"/>
  <c r="E691" i="13"/>
  <c r="E690" i="13"/>
  <c r="E688" i="13"/>
  <c r="E687" i="13"/>
  <c r="E686" i="13"/>
  <c r="E685" i="13"/>
  <c r="E120" i="7" s="1"/>
  <c r="E684" i="13"/>
  <c r="E119" i="7" s="1"/>
  <c r="E683" i="13"/>
  <c r="E118" i="7" s="1"/>
  <c r="E682" i="13"/>
  <c r="E117" i="7" s="1"/>
  <c r="E681" i="13"/>
  <c r="E116" i="7" s="1"/>
  <c r="E679" i="13"/>
  <c r="E114" i="7" s="1"/>
  <c r="E678" i="13"/>
  <c r="E113" i="7" s="1"/>
  <c r="E677" i="13"/>
  <c r="E112" i="7" s="1"/>
  <c r="E676" i="13"/>
  <c r="E111" i="7" s="1"/>
  <c r="E675" i="13"/>
  <c r="E110" i="7" s="1"/>
  <c r="E674" i="13"/>
  <c r="E109" i="7" s="1"/>
  <c r="E673" i="13"/>
  <c r="E108" i="7" s="1"/>
  <c r="E672" i="13"/>
  <c r="E107" i="7" s="1"/>
  <c r="E671" i="13"/>
  <c r="E106" i="7" s="1"/>
  <c r="E670" i="13"/>
  <c r="E105" i="7" s="1"/>
  <c r="E669" i="13"/>
  <c r="E104" i="7" s="1"/>
  <c r="E668" i="13"/>
  <c r="E103" i="7" s="1"/>
  <c r="E667" i="13"/>
  <c r="E102" i="7" s="1"/>
  <c r="E666" i="13"/>
  <c r="E101" i="7" s="1"/>
  <c r="E665" i="13"/>
  <c r="E100" i="7" s="1"/>
  <c r="E664" i="13"/>
  <c r="E99" i="7" s="1"/>
  <c r="E663" i="13"/>
  <c r="E98" i="7" s="1"/>
  <c r="E662" i="13"/>
  <c r="E97" i="7" s="1"/>
  <c r="E661" i="13"/>
  <c r="E96" i="7" s="1"/>
  <c r="E660" i="13"/>
  <c r="E95" i="7" s="1"/>
  <c r="E659" i="13"/>
  <c r="E94" i="7" s="1"/>
  <c r="E658" i="13"/>
  <c r="E93" i="7" s="1"/>
  <c r="E657" i="13"/>
  <c r="E92" i="7" s="1"/>
  <c r="E656" i="13"/>
  <c r="E91" i="7" s="1"/>
  <c r="E655" i="13"/>
  <c r="E90" i="7" s="1"/>
  <c r="E654" i="13"/>
  <c r="E89" i="7" s="1"/>
  <c r="E653" i="13"/>
  <c r="E88" i="7" s="1"/>
  <c r="E652" i="13"/>
  <c r="E87" i="7" s="1"/>
  <c r="E651" i="13"/>
  <c r="E86" i="7" s="1"/>
  <c r="E649" i="13"/>
  <c r="E84" i="7" s="1"/>
  <c r="E648" i="13"/>
  <c r="E83" i="7" s="1"/>
  <c r="E647" i="13"/>
  <c r="E82" i="7" s="1"/>
  <c r="E646" i="13"/>
  <c r="E81" i="7" s="1"/>
  <c r="E645" i="13"/>
  <c r="E80" i="7" s="1"/>
  <c r="E66" i="7"/>
  <c r="E65" i="7"/>
  <c r="E62" i="7"/>
  <c r="E59" i="7"/>
  <c r="E57" i="7"/>
  <c r="E50" i="7"/>
  <c r="E590" i="13"/>
  <c r="E25" i="7" s="1"/>
  <c r="E588" i="13"/>
  <c r="E23" i="7" s="1"/>
  <c r="E526" i="13"/>
  <c r="E262" i="6" s="1"/>
  <c r="E524" i="13"/>
  <c r="E260" i="6" s="1"/>
  <c r="E521" i="13"/>
  <c r="E257" i="6" s="1"/>
  <c r="E519" i="13"/>
  <c r="E255" i="6" s="1"/>
  <c r="E518" i="13"/>
  <c r="E254" i="6" s="1"/>
  <c r="E517" i="13"/>
  <c r="E253" i="6" s="1"/>
  <c r="E515" i="13"/>
  <c r="E251" i="6" s="1"/>
  <c r="E514" i="13"/>
  <c r="E250" i="6" s="1"/>
  <c r="E513" i="13"/>
  <c r="E249" i="6" s="1"/>
  <c r="E512" i="13"/>
  <c r="E248" i="6" s="1"/>
  <c r="E511" i="13"/>
  <c r="E247" i="6" s="1"/>
  <c r="E510" i="13"/>
  <c r="E246" i="6" s="1"/>
  <c r="E509" i="13"/>
  <c r="E245" i="6" s="1"/>
  <c r="E508" i="13"/>
  <c r="E244" i="6" s="1"/>
  <c r="E507" i="13"/>
  <c r="E243" i="6" s="1"/>
  <c r="E506" i="13"/>
  <c r="E242" i="6" s="1"/>
  <c r="E505" i="13"/>
  <c r="E241" i="6" s="1"/>
  <c r="E504" i="13"/>
  <c r="E240" i="6" s="1"/>
  <c r="E503" i="13"/>
  <c r="E239" i="6" s="1"/>
  <c r="E502" i="13"/>
  <c r="E238" i="6" s="1"/>
  <c r="E501" i="13"/>
  <c r="E237" i="6" s="1"/>
  <c r="E500" i="13"/>
  <c r="E236" i="6" s="1"/>
  <c r="E499" i="13"/>
  <c r="E235" i="6" s="1"/>
  <c r="E498" i="13"/>
  <c r="E234" i="6" s="1"/>
  <c r="E497" i="13"/>
  <c r="E233" i="6" s="1"/>
  <c r="E496" i="13"/>
  <c r="E232" i="6" s="1"/>
  <c r="E495" i="13"/>
  <c r="E231" i="6" s="1"/>
  <c r="E494" i="13"/>
  <c r="E230" i="6" s="1"/>
  <c r="E493" i="13"/>
  <c r="E229" i="6" s="1"/>
  <c r="E492" i="13"/>
  <c r="E228" i="6" s="1"/>
  <c r="E491" i="13"/>
  <c r="E227" i="6" s="1"/>
  <c r="E490" i="13"/>
  <c r="E226" i="6" s="1"/>
  <c r="E489" i="13"/>
  <c r="E225" i="6" s="1"/>
  <c r="E488" i="13"/>
  <c r="E224" i="6" s="1"/>
  <c r="E487" i="13"/>
  <c r="E223" i="6" s="1"/>
  <c r="E486" i="13"/>
  <c r="E222" i="6" s="1"/>
  <c r="E485" i="13"/>
  <c r="E221" i="6" s="1"/>
  <c r="E484" i="13"/>
  <c r="E220" i="6" s="1"/>
  <c r="E483" i="13"/>
  <c r="E219" i="6" s="1"/>
  <c r="E482" i="13"/>
  <c r="E218" i="6" s="1"/>
  <c r="E481" i="13"/>
  <c r="E217" i="6" s="1"/>
  <c r="E480" i="13"/>
  <c r="E216" i="6" s="1"/>
  <c r="E479" i="13"/>
  <c r="E215" i="6" s="1"/>
  <c r="E478" i="13"/>
  <c r="E214" i="6" s="1"/>
  <c r="E462" i="13"/>
  <c r="E205" i="6" s="1"/>
  <c r="E461" i="13"/>
  <c r="E204" i="6" s="1"/>
  <c r="E460" i="13"/>
  <c r="E203" i="6" s="1"/>
  <c r="E459" i="13"/>
  <c r="E202" i="6" s="1"/>
  <c r="E430" i="13"/>
  <c r="E173" i="6" s="1"/>
  <c r="E429" i="13"/>
  <c r="E172" i="6" s="1"/>
  <c r="E428" i="13"/>
  <c r="E171" i="6" s="1"/>
  <c r="E427" i="13"/>
  <c r="E170" i="6" s="1"/>
  <c r="E424" i="13"/>
  <c r="E167" i="6" s="1"/>
  <c r="E423" i="13"/>
  <c r="E166" i="6" s="1"/>
  <c r="E422" i="13"/>
  <c r="E165" i="6" s="1"/>
  <c r="E421" i="13"/>
  <c r="E164" i="6" s="1"/>
  <c r="E410" i="13"/>
  <c r="E152" i="6" s="1"/>
  <c r="E274" i="13"/>
  <c r="E199" i="15" s="1"/>
  <c r="E272" i="13"/>
  <c r="E197" i="15" s="1"/>
  <c r="E270" i="13"/>
  <c r="E195" i="15" s="1"/>
  <c r="E268" i="13"/>
  <c r="E193" i="15" s="1"/>
  <c r="E266" i="13"/>
  <c r="E191" i="15" s="1"/>
  <c r="E264" i="13"/>
  <c r="E189" i="15" s="1"/>
  <c r="E263" i="13"/>
  <c r="E188" i="15" s="1"/>
  <c r="E262" i="13"/>
  <c r="E187" i="15" s="1"/>
  <c r="E261" i="13"/>
  <c r="E186" i="15" s="1"/>
  <c r="E260" i="13"/>
  <c r="E185" i="15" s="1"/>
  <c r="E255" i="13"/>
  <c r="E254" i="13"/>
  <c r="E253" i="13"/>
  <c r="E252" i="13"/>
  <c r="E251" i="13"/>
  <c r="E250" i="13"/>
  <c r="E249" i="13"/>
  <c r="E248" i="13"/>
  <c r="E247" i="13"/>
  <c r="E246" i="13"/>
  <c r="E245" i="13"/>
  <c r="E244" i="13"/>
  <c r="E243" i="13"/>
  <c r="E242" i="13"/>
  <c r="E241" i="13"/>
  <c r="E240" i="13"/>
  <c r="E239" i="13"/>
  <c r="E238" i="13"/>
  <c r="E237" i="13"/>
  <c r="E236" i="13"/>
  <c r="E235" i="13"/>
  <c r="E234" i="13"/>
  <c r="E233" i="13"/>
  <c r="E232" i="13"/>
  <c r="E231" i="13"/>
  <c r="E230" i="13"/>
  <c r="E229" i="13"/>
  <c r="E228" i="13"/>
  <c r="E227" i="13"/>
  <c r="E226" i="13"/>
  <c r="E225" i="13"/>
  <c r="E224" i="13"/>
  <c r="E223" i="13"/>
  <c r="E222" i="13"/>
  <c r="E221" i="13"/>
  <c r="E220" i="13"/>
  <c r="E219" i="13"/>
  <c r="E218" i="13"/>
  <c r="E217" i="13"/>
  <c r="E216" i="13"/>
  <c r="E195" i="13"/>
  <c r="E194" i="13"/>
  <c r="E193" i="13"/>
  <c r="E121" i="15" s="1"/>
  <c r="E192" i="13"/>
  <c r="E120" i="15" s="1"/>
  <c r="E191" i="13"/>
  <c r="E119" i="15" s="1"/>
  <c r="E190" i="13"/>
  <c r="E118" i="15" s="1"/>
  <c r="E189" i="13"/>
  <c r="E117" i="15" s="1"/>
  <c r="E188" i="13"/>
  <c r="E116" i="15" s="1"/>
  <c r="E187" i="13"/>
  <c r="E115" i="15" s="1"/>
  <c r="E186" i="13"/>
  <c r="E114" i="15" s="1"/>
  <c r="E185" i="13"/>
  <c r="E113" i="15" s="1"/>
  <c r="E184" i="13"/>
  <c r="E112" i="15" s="1"/>
  <c r="E183" i="13"/>
  <c r="E111" i="15" s="1"/>
  <c r="E182" i="13"/>
  <c r="E110" i="15" s="1"/>
  <c r="E181" i="13"/>
  <c r="E109" i="15" s="1"/>
  <c r="E178" i="13"/>
  <c r="E177" i="13"/>
  <c r="E176" i="13"/>
  <c r="E175" i="13"/>
  <c r="E150" i="13"/>
  <c r="E75" i="15" s="1"/>
  <c r="E149" i="13"/>
  <c r="E74" i="15" s="1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E131" i="10"/>
  <c r="E107" i="10"/>
  <c r="E106" i="10"/>
  <c r="E105" i="10"/>
  <c r="E104" i="10"/>
  <c r="E95" i="10"/>
  <c r="E82" i="10"/>
  <c r="E81" i="10"/>
  <c r="E80" i="10"/>
  <c r="G217" i="9"/>
  <c r="G216" i="9"/>
  <c r="G215" i="9"/>
  <c r="G214" i="9"/>
  <c r="G213" i="9"/>
  <c r="G212" i="9"/>
  <c r="G211" i="9"/>
  <c r="G210" i="9"/>
  <c r="G209" i="9"/>
  <c r="G208" i="9"/>
  <c r="G207" i="9"/>
  <c r="G206" i="9"/>
  <c r="G205" i="9"/>
  <c r="G204" i="9"/>
  <c r="G203" i="9"/>
  <c r="G202" i="9"/>
  <c r="G201" i="9"/>
  <c r="E89" i="9"/>
  <c r="E115" i="8"/>
  <c r="E114" i="8"/>
  <c r="E113" i="8"/>
  <c r="E111" i="8"/>
  <c r="E110" i="8"/>
  <c r="E109" i="8"/>
  <c r="E108" i="8"/>
  <c r="E106" i="8"/>
  <c r="E105" i="8"/>
  <c r="E104" i="8"/>
  <c r="E103" i="8"/>
  <c r="E100" i="8"/>
  <c r="E99" i="8"/>
  <c r="E76" i="8"/>
  <c r="E75" i="8"/>
  <c r="E74" i="8"/>
  <c r="E73" i="8"/>
  <c r="E72" i="8"/>
  <c r="E71" i="8"/>
  <c r="E70" i="8"/>
  <c r="E69" i="8"/>
  <c r="E68" i="8"/>
  <c r="E67" i="8"/>
  <c r="E66" i="8"/>
  <c r="E65" i="8"/>
  <c r="E64" i="8"/>
  <c r="E62" i="8"/>
  <c r="E61" i="8"/>
  <c r="E60" i="8"/>
  <c r="E59" i="8"/>
  <c r="E57" i="8"/>
  <c r="E56" i="8"/>
  <c r="E55" i="8"/>
  <c r="E54" i="8"/>
  <c r="E53" i="8"/>
  <c r="E51" i="8"/>
  <c r="E50" i="8"/>
  <c r="E49" i="8"/>
  <c r="E48" i="8"/>
  <c r="E47" i="8"/>
  <c r="E46" i="8"/>
  <c r="E25" i="8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205" i="7"/>
  <c r="E204" i="7"/>
  <c r="E203" i="7"/>
  <c r="E202" i="7"/>
  <c r="E201" i="7"/>
  <c r="E200" i="7"/>
  <c r="E199" i="7"/>
  <c r="E198" i="7"/>
  <c r="E197" i="7"/>
  <c r="E196" i="7"/>
  <c r="E195" i="7"/>
  <c r="E194" i="7"/>
  <c r="E193" i="7"/>
  <c r="E192" i="7"/>
  <c r="E191" i="7"/>
  <c r="E190" i="7"/>
  <c r="E189" i="7"/>
  <c r="E188" i="7"/>
  <c r="E187" i="7"/>
  <c r="E186" i="7"/>
  <c r="E185" i="7"/>
  <c r="E184" i="7"/>
  <c r="E183" i="7"/>
  <c r="E182" i="7"/>
  <c r="E181" i="7"/>
  <c r="E180" i="7"/>
  <c r="E179" i="7"/>
  <c r="E178" i="7"/>
  <c r="E177" i="7"/>
  <c r="E176" i="7"/>
  <c r="E175" i="7"/>
  <c r="E174" i="7"/>
  <c r="E173" i="7"/>
  <c r="E172" i="7"/>
  <c r="E171" i="7"/>
  <c r="E170" i="7"/>
  <c r="E169" i="7"/>
  <c r="E168" i="7"/>
  <c r="E167" i="7"/>
  <c r="E166" i="7"/>
  <c r="E165" i="7"/>
  <c r="E164" i="7"/>
  <c r="E163" i="7"/>
  <c r="E162" i="7"/>
  <c r="E161" i="7"/>
  <c r="E160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3" i="7"/>
  <c r="E122" i="7"/>
  <c r="E121" i="7"/>
  <c r="E29" i="12" l="1"/>
  <c r="E232" i="7"/>
  <c r="E208" i="6"/>
  <c r="E209" i="6"/>
  <c r="E211" i="6"/>
  <c r="E207" i="6"/>
  <c r="E212" i="6"/>
  <c r="E210" i="6"/>
  <c r="E206" i="6"/>
  <c r="E222" i="15"/>
  <c r="E186" i="9"/>
  <c r="E187" i="9"/>
  <c r="E33" i="12"/>
  <c r="E214" i="15"/>
  <c r="E30" i="12"/>
  <c r="E38" i="12"/>
  <c r="E18" i="12"/>
  <c r="G46" i="9"/>
  <c r="E224" i="15"/>
  <c r="E183" i="9"/>
  <c r="E19" i="12"/>
  <c r="E203" i="9"/>
  <c r="E216" i="15"/>
  <c r="E201" i="9"/>
  <c r="E209" i="9"/>
  <c r="E217" i="9"/>
  <c r="E23" i="12"/>
  <c r="E37" i="12"/>
  <c r="E220" i="15"/>
  <c r="E202" i="9"/>
  <c r="E210" i="9"/>
  <c r="E15" i="12"/>
  <c r="E25" i="12"/>
  <c r="E41" i="12"/>
  <c r="E203" i="15"/>
  <c r="E202" i="15"/>
  <c r="E211" i="15"/>
  <c r="E219" i="15"/>
  <c r="E28" i="12"/>
  <c r="E32" i="12"/>
  <c r="E40" i="12"/>
  <c r="E201" i="15"/>
  <c r="E205" i="15"/>
  <c r="E181" i="9"/>
  <c r="E185" i="9"/>
  <c r="E204" i="9"/>
  <c r="E208" i="9"/>
  <c r="E212" i="9"/>
  <c r="E216" i="9"/>
  <c r="E17" i="12"/>
  <c r="E21" i="12"/>
  <c r="E27" i="12"/>
  <c r="E31" i="12"/>
  <c r="E35" i="12"/>
  <c r="E39" i="12"/>
  <c r="E206" i="15"/>
  <c r="E215" i="15"/>
  <c r="E223" i="15"/>
  <c r="E36" i="12"/>
</calcChain>
</file>

<file path=xl/sharedStrings.xml><?xml version="1.0" encoding="utf-8"?>
<sst xmlns="http://schemas.openxmlformats.org/spreadsheetml/2006/main" count="7270" uniqueCount="2106">
  <si>
    <t xml:space="preserve">ООО «Идея Дома»  </t>
  </si>
  <si>
    <t>220073  г. Минск,  ул. Скрыганова д.6 оф.3322</t>
  </si>
  <si>
    <t>Офис: г. Минск, ул. Скрыганова, 6 - 3322</t>
  </si>
  <si>
    <r>
      <t xml:space="preserve">р/с </t>
    </r>
    <r>
      <rPr>
        <b/>
        <sz val="8"/>
        <color indexed="8"/>
        <rFont val="Tahoma"/>
        <family val="2"/>
        <charset val="204"/>
      </rPr>
      <t>3012160036057</t>
    </r>
    <r>
      <rPr>
        <b/>
        <sz val="8"/>
        <rFont val="Tahoma"/>
        <family val="2"/>
        <charset val="204"/>
      </rPr>
      <t xml:space="preserve"> ОАО «Белвнешэкономбанк», </t>
    </r>
  </si>
  <si>
    <t>тел.: 8 (017) 256-16-05, 8 (017) 256-28-89</t>
  </si>
  <si>
    <r>
      <t xml:space="preserve">Минское отделение, 5. МФО </t>
    </r>
    <r>
      <rPr>
        <b/>
        <sz val="8"/>
        <color indexed="8"/>
        <rFont val="Tahoma"/>
        <family val="2"/>
        <charset val="204"/>
      </rPr>
      <t>153001226</t>
    </r>
    <r>
      <rPr>
        <b/>
        <sz val="8"/>
        <rFont val="Tahoma"/>
        <family val="2"/>
        <charset val="204"/>
      </rPr>
      <t xml:space="preserve">, УНП 190832780, </t>
    </r>
  </si>
  <si>
    <t xml:space="preserve">Склад: Минский р-н, п. Хатежино, </t>
  </si>
  <si>
    <t xml:space="preserve">ОКПО 377225215000 </t>
  </si>
  <si>
    <t>тел.: 8 (017) 510-29-91,  8 (029) 682-27-37</t>
  </si>
  <si>
    <t xml:space="preserve">Региональные отделения:        </t>
  </si>
  <si>
    <t>г. Витебск, ул. Горького, 43, т.8-0212-34-03-23; 8-0297-16-59-91</t>
  </si>
  <si>
    <t>г. Лида, ул. Шевченко, 12А, т.8-0154-53-74-22,   8-029-670-26-96</t>
  </si>
  <si>
    <t>г. Орша, ул. Пограничная, 45, т.8-0216-22-66-60; 8-0216-21-88-00</t>
  </si>
  <si>
    <t>г. Полоцк, ул. Гагарина, 51А ,т.8-0214-44-20-35, 8-029-695-14-00</t>
  </si>
  <si>
    <t>г. Мозырь, пер. Привокзальный, 5, т.8-0236-33-69-75, 80296-38-70-07</t>
  </si>
  <si>
    <t>г. Гомель, ул. Шилова, 22     т.8-0232-57-15-34,  8-0296-56-16-12</t>
  </si>
  <si>
    <t>г. Брест, ул. Старозадворская, 1/1, т.8-0162-41-22-07, 8-0296-14-67-00</t>
  </si>
  <si>
    <t>г. Пинск, ул. Калиновая, 2Б, т. 8-0165-37-27-61, 8-0296-75-75-36</t>
  </si>
  <si>
    <t>г. Светлогорск, ул. Паричская, 12, т.8-0234-25-87-15; 8-0296-56-16-08</t>
  </si>
  <si>
    <t>Наименование</t>
  </si>
  <si>
    <t>Единица
измерения</t>
  </si>
  <si>
    <t>Цена за единицу измерения с НДС</t>
  </si>
  <si>
    <t>Примечание</t>
  </si>
  <si>
    <t>учёт цена</t>
  </si>
  <si>
    <t>Учётная цена без НДС</t>
  </si>
  <si>
    <t>вернуться к содержанию</t>
  </si>
  <si>
    <t xml:space="preserve">      Кровельные и гидроизоляционные материалы</t>
  </si>
  <si>
    <t xml:space="preserve">        Наплавляемые Технониколь</t>
  </si>
  <si>
    <t>Кровляэласт Г-ПХ-БЭ-ПП/ПП-4,0 (10 м2)   -25/+90</t>
  </si>
  <si>
    <t xml:space="preserve"> м2</t>
  </si>
  <si>
    <t>Кровляэласт РП1 К-ПХ-БЭ-К/ПП-5,0 гр.серый (10 м2)   -25/+90</t>
  </si>
  <si>
    <t>Биполикрин К-ПХ-БЭ-К/ПП-4,5 гр.серый (10м2)   -15/+85</t>
  </si>
  <si>
    <t>Биполикрин К-ПХ-БЭ-ПП/ПП-3,5  (10м2)    -15/+85</t>
  </si>
  <si>
    <t>Биполикрин К-ПХ-БЭ-К/ПП-4,0 гр.серый (10м2)   -15/+85</t>
  </si>
  <si>
    <t>м2</t>
  </si>
  <si>
    <t>новинка!!!</t>
  </si>
  <si>
    <t>Биполикрин К-ПХ-БЭ-ПП/ПП-3,0 (15м2)    -15/+85</t>
  </si>
  <si>
    <t>Биполикрин К-СТ-БЭ-К/ПП-4,5 гр.серый (10м2)    -15/+85</t>
  </si>
  <si>
    <t>Биполикрин К-СТ-БЭ-ПП/ПП-3,5 (10м2)    -15/+85</t>
  </si>
  <si>
    <t>Биполикрин К-СТ-БЭ-К/ПП-4,0 гр.серый (10м2)    -15/+85</t>
  </si>
  <si>
    <t>Биполикрин К-СТ-БЭ-ПП/ПП-3,0 (15м2)    -15/+85</t>
  </si>
  <si>
    <t>Биполикрин К-СХ-БЭ-К/ПП-4,5 гр.серый (10 м2) 15/+85</t>
  </si>
  <si>
    <t>Биполикрин К-СХ-БЭ-ПП/ПП-3,5  (10 м)2 -15/+85</t>
  </si>
  <si>
    <t>Биполикрин К-СХ-БЭ-К/ПП-4,0 гр.серый (10 м2) -15/+85</t>
  </si>
  <si>
    <t>Биполикрин К-СХ-БЭ-ПП/ПП-3,0  (15 м2) -15/+85</t>
  </si>
  <si>
    <t>Биполикрин РП-1 К-ПХ-БЭ-К/ПП-5,0 гр.серый (10 м2)    -15/+85</t>
  </si>
  <si>
    <t>Биполикрин РП-1 К-СТ-БЭ-К/ПП-5,0 гр.серый (10 м2)    -15/+85</t>
  </si>
  <si>
    <t>Биполикрин Г-ПХ-БЭ-ПП/ПП-4,0 (10 м2) -15/+85</t>
  </si>
  <si>
    <t>Биполикрин Г-ПХ-БЭ-ПП/ПП-3,0 (15 м2) -15/+85</t>
  </si>
  <si>
    <t>Стеклоизол К-СТ-Б-К/ПП-4,0гр.серый (10м2) (РБ)   0/+85</t>
  </si>
  <si>
    <t>Стеклоизол К-СТ-Б-ПП/ПП-3,0 (15м2) (РБ)   0/+85</t>
  </si>
  <si>
    <t>Стеклоизол К-СХ-Б-К/ПП-4,0 гр.серый (10м2)   0/+85</t>
  </si>
  <si>
    <t>Стеклоизол К-СХ-Б-ПП/ПП-3,0 (15м2)   0/+85</t>
  </si>
  <si>
    <t>Стеклоизол ХПП - 3,0 (15м2)   0/+85, пр-во РФ</t>
  </si>
  <si>
    <t>Стеклоизол ХКП - 4,0 гр.серый (10м2)   0/+85, пр-во РФ</t>
  </si>
  <si>
    <t>Стеклоизол ТПП - 3,0 15м2   0/+85, пр-во РФ</t>
  </si>
  <si>
    <t>Стеклоизол ТКП - 4,0 10м2   гр.серый 0/+85, пр-во РФ</t>
  </si>
  <si>
    <t xml:space="preserve">                                                                                     Рубероид</t>
  </si>
  <si>
    <t>Пергамин П-300 (20м2) РБ</t>
  </si>
  <si>
    <t>Пергамин П-300 (20м2) РБ, упак.</t>
  </si>
  <si>
    <t>Рубероид РКК-350  (10 м2) РБ</t>
  </si>
  <si>
    <t>Рубероид РКК-350  (10 м2) РБ, упак.</t>
  </si>
  <si>
    <t>Рубероид РКП-350  (15 м2) РБ</t>
  </si>
  <si>
    <t>Рубероид РКП-350  (15 м2) РБ, упак.</t>
  </si>
  <si>
    <t>Рубероид РКП(О) - 350  (15 м2) РБ</t>
  </si>
  <si>
    <t>Рубероид РКП(О) - 350  (15 м2) РБ, упак.</t>
  </si>
  <si>
    <t>Рубероид РПП-300 (15 м2) РБ</t>
  </si>
  <si>
    <t>Рубероид РПП-300 (15 м2) РБ, упак.</t>
  </si>
  <si>
    <t>Рубероид РПП(О)-300 (15 м2) РБ</t>
  </si>
  <si>
    <t>Рубероид РПП(О)-300 (15 м2) РБ, упак.</t>
  </si>
  <si>
    <t xml:space="preserve">                                                                      Мастики, праймеры, битум</t>
  </si>
  <si>
    <t>Битум БН-90/10  крафт-мешок , РБ, 25 кг</t>
  </si>
  <si>
    <t>кг</t>
  </si>
  <si>
    <t>Мастика битумно-полимерная горячая  МБПГ, 30 кг</t>
  </si>
  <si>
    <t xml:space="preserve"> кг</t>
  </si>
  <si>
    <t>Мастика битумно-полимерная МКТН, ведро 20 кг</t>
  </si>
  <si>
    <t>Мастика битумно-полимерная МКТН, ведро 50 кг</t>
  </si>
  <si>
    <t>Мастика битумно-полимерная холодная марки МБПХ "МКТН" ведро 20 кг</t>
  </si>
  <si>
    <t>Мастика битумно-полимерная холодная марки МБПХ "МКТН" ведро 50 кг</t>
  </si>
  <si>
    <t>Мастика гидроизоляционная ТЕХНОНИКОЛЬ № 24 (МГТН), ведро 3 кг</t>
  </si>
  <si>
    <t>Новинка!!!</t>
  </si>
  <si>
    <t>Мастика гидроизоляционная ТЕХНОНИКОЛЬ № 24 (МГТН), ведро 10 кг</t>
  </si>
  <si>
    <t>Мастика гидроизоляционная ТЕХНОНИКОЛЬ № 24 (МГТН), ведро 20 кг</t>
  </si>
  <si>
    <t>Мастика гидроизоляционная ТЕХНОНИКОЛЬ № 24 (МГТН), ведро 50 кг</t>
  </si>
  <si>
    <t>Мастика битумно-полимерная гидроизоляционная IZOHAN IZOBUD GR, ведро 20 л</t>
  </si>
  <si>
    <t>л</t>
  </si>
  <si>
    <t>Мастика битумная для грунтования оснований IZOHAN IZOBUD ВR, ведро 20 л</t>
  </si>
  <si>
    <t>Мастика битумно-смоляная IZOHAN IZOBUD ВR-TIXO, ведро 20 л</t>
  </si>
  <si>
    <t>Масса дисперсионная битумно-каучуковая IZOHAN DYSPERBIT, ведро 20 кг</t>
  </si>
  <si>
    <t>Масса клеящая дисперсионная битумно-каучуковая гидроизол.  IZOHAN IZOBUD WK, 20 кг</t>
  </si>
  <si>
    <t>Мастика битумная холодная AquaMast, ведро 10 кг</t>
  </si>
  <si>
    <t>шт.</t>
  </si>
  <si>
    <t>Мастика битумная холодная AquaMast, ведро 3 кг</t>
  </si>
  <si>
    <t>Мастика кровельная и гидроизол. битумно-резиновая  AquaMast, ведро 10 кг</t>
  </si>
  <si>
    <t>шт</t>
  </si>
  <si>
    <t>Мастика кровельная и гидроизол. битумно-резиновая  AquaMast, ведро 3  кг</t>
  </si>
  <si>
    <t>Праймер битумный, ведро (20л),16 кг РБ</t>
  </si>
  <si>
    <t>ведро</t>
  </si>
  <si>
    <t>Праймер битумный, ведро (50л),40 кг РБ</t>
  </si>
  <si>
    <t>4.5. Стеклохолст, клей</t>
  </si>
  <si>
    <t>9.Окна, лестницы, стремянки</t>
  </si>
  <si>
    <t>4.4. Пены, герметики, клея</t>
  </si>
  <si>
    <t>4.3. Дюбеля, саморезы</t>
  </si>
  <si>
    <t>4.2. Комплектация к ГКЛ</t>
  </si>
  <si>
    <t>4.1. Гипсокартон (Кнауф, Волма).</t>
  </si>
  <si>
    <t>8. Электротовары</t>
  </si>
  <si>
    <t>4. Отделочные материалы (г/к, профиля, крепёж)</t>
  </si>
  <si>
    <t>7.8. Вентрешётки</t>
  </si>
  <si>
    <t>7.7. Кольца канализационные, перемычки</t>
  </si>
  <si>
    <t>3.7. Краски МАВ</t>
  </si>
  <si>
    <t>7.6. Тачки</t>
  </si>
  <si>
    <t>3.6. Краски Альпина</t>
  </si>
  <si>
    <t>7.5. Бетономешалки</t>
  </si>
  <si>
    <t>3.5. Краски Снежка</t>
  </si>
  <si>
    <t>7.4. Сетки сварные, арматура</t>
  </si>
  <si>
    <t>3.4. Грунтовочные составы Кондор, Церезит</t>
  </si>
  <si>
    <t>7.3. Плитка тротуарная</t>
  </si>
  <si>
    <t>3.3. Сухие строительные смеси Кнауф</t>
  </si>
  <si>
    <t>7.2. Кирпич</t>
  </si>
  <si>
    <t>3.2. Сухие строительные смеси Снежка</t>
  </si>
  <si>
    <t>7.1. Блоки газосиликатные</t>
  </si>
  <si>
    <t>3.1. Сухие строительные смеси Тайфун (Тайфун-Мастер, Lux)</t>
  </si>
  <si>
    <t>7. Общестроительные материалы</t>
  </si>
  <si>
    <t>3. Отделочные материалы (смеси, краски, грунты)</t>
  </si>
  <si>
    <t>2.8. Чердачные лестницы</t>
  </si>
  <si>
    <t>2.7. Плиты OSB</t>
  </si>
  <si>
    <t>2.6. Подкровельные плёнки и мембраны</t>
  </si>
  <si>
    <t>6.5. Полосы теплозвукоизоляционные</t>
  </si>
  <si>
    <t>2.5. Водосточная система</t>
  </si>
  <si>
    <t>6.4. Пенопласт</t>
  </si>
  <si>
    <t>2.4. Ондулин, шифер</t>
  </si>
  <si>
    <t>6.3. Экстудированный пенополистерол</t>
  </si>
  <si>
    <t>2.3. Металлочерепица</t>
  </si>
  <si>
    <t>6.2. Каменная вата Технониколь, Парок, Изорок</t>
  </si>
  <si>
    <t>2.2. Профнастил</t>
  </si>
  <si>
    <t>6.1. Стекловата Изовер, Кнауф</t>
  </si>
  <si>
    <t>2.1. Битумная черепица Шинглас</t>
  </si>
  <si>
    <t>6. Теплоизоляционные материалы</t>
  </si>
  <si>
    <t>2. Кровельные материалы для скатных кровель</t>
  </si>
  <si>
    <t>5.5. Подвесная система</t>
  </si>
  <si>
    <t>5.4. Реечные потолки  Грильятто</t>
  </si>
  <si>
    <t>5.3. Акустические потолки Экофон</t>
  </si>
  <si>
    <t>1.3. Мастики, праймеры, битум</t>
  </si>
  <si>
    <t>5.2. Подвесной потолок КНР</t>
  </si>
  <si>
    <t>1.2. Рубероид, пергамин</t>
  </si>
  <si>
    <t>5.1. Подвесной потолок Армстронг, пр-во Германия</t>
  </si>
  <si>
    <t>1.1. Наплавляемые материалы Технониколь</t>
  </si>
  <si>
    <t>5. Отделочные материалы (потолок, подвесная система)</t>
  </si>
  <si>
    <t>1. Кровельные и гидроизоляционные материалы для плоских кровель</t>
  </si>
  <si>
    <t xml:space="preserve">                                      Отделочные материалы</t>
  </si>
  <si>
    <t xml:space="preserve">                                                Сухие строительные смеси Тайфун-Мастер</t>
  </si>
  <si>
    <t xml:space="preserve"> меш</t>
  </si>
  <si>
    <t>Тайфун-Мастер № 100 грунтовка белая 10 кг</t>
  </si>
  <si>
    <t xml:space="preserve"> шт</t>
  </si>
  <si>
    <t>Тайфун-Мастер № 100 грунтовка белая 5 кг</t>
  </si>
  <si>
    <t>Тайфун-Мастер № 100 грунтовка белая 1 кг</t>
  </si>
  <si>
    <t>Тайфун-Мастер № 101 грунтовка  "INTER-GRUNT" 20кг</t>
  </si>
  <si>
    <t>Тайфун-Мастер № 11 БЕЛЫЙ, клей для плитки повышенной фиксации, для мрамора и мозаичной плитки, внутр. и наруж. (меш. 5 кг)</t>
  </si>
  <si>
    <t>меш</t>
  </si>
  <si>
    <t>Тайфун-Мастер № 11 БЕЛЫЙ, клей для плитки повышенной фиксации, для мрамора и мозаичной плитки, внутр. и наруж. (меш. 25 кг)</t>
  </si>
  <si>
    <t>Тайфун-Мастер № 11 клеевой состав повышенной фиксации  ( меш.25 кг)</t>
  </si>
  <si>
    <t>Тайфун-Мастер № 11М клеевой состав повышенной фиксации  ( меш.25 кг)</t>
  </si>
  <si>
    <t>Тайфун-Мастер № 16 клеевой состав  для гипсокартона  ( меш.30 кг)</t>
  </si>
  <si>
    <t>Тайфун-Мастер № 17 состав для укладки камней и блоков  ( меш.25 кг)</t>
  </si>
  <si>
    <t>Тайфун-Мастер № 17 М состав для укладки камней и блоков  ( меш.25 кг)</t>
  </si>
  <si>
    <t>м</t>
  </si>
  <si>
    <t>Тайфун-Мастер № 18 клей для укладки блоков (меш.25 кг)</t>
  </si>
  <si>
    <t>Тайфун-Мастер № 18М смесь кладочная цементная (морозостойкая) (меш.25 кг)</t>
  </si>
  <si>
    <t>Тайфун-Мастер № 20 гипсовая смесь,светло серая   ( меш.30 кг)</t>
  </si>
  <si>
    <t>Тайфун-Мастер № 21 Смесь штукатурная,цементная   ( меш.25 кг)</t>
  </si>
  <si>
    <t>Тайфун-Мастер № 21 (М) Смесь штукатурная цементная морозостойкая   ( меш.25 кг)</t>
  </si>
  <si>
    <t>Тайфун-Мастер № 22в штукатурка цемент финишн.с фактурой "Шуба" (меш. 25кг)</t>
  </si>
  <si>
    <t>Тайфун-Мастер № 22С штукатурка цемент финишн.с фактурой "Шуба" (меш. 25кг)</t>
  </si>
  <si>
    <t>Тайфун-Мастер № 23,1,2.3 (Штукатурка цементная с фактурой "Короед" 2-2,5мм)  меш.25кг, белая</t>
  </si>
  <si>
    <t>Тайфун-Мастер № 23,1,2,3 (Штукатурка цементная с фактурой "Короед" 3-3,5мм)  меш.25кг, серая "под окраску"</t>
  </si>
  <si>
    <t>Тайфун-Мастер № 23К (Штукатурка цементная с фактурой "Корник" 2,5-3,5мм)  меш.25кг</t>
  </si>
  <si>
    <t>Тайфун-Мастер № 30 шпатлевка гипсовая,белая финишная(меш 15 кг.)</t>
  </si>
  <si>
    <t>Тайфун-Мастер № 31 Шпатлевка цементная (25кг)</t>
  </si>
  <si>
    <t>Тайфун-Мастер № 32-е Шпатлевка белая цементная  финишная  (меш. 25 кг)</t>
  </si>
  <si>
    <t>Тайфун-Мастер № 33 Шпатлёвка гипсовая белая (15 кг)</t>
  </si>
  <si>
    <t>Тайфун-Мастер № 35 гипс строительный (меш 2 кг.)</t>
  </si>
  <si>
    <t>Тайфун-Мастер № 40  состав самонивелирующийся черновой   ( меш.25 кг)</t>
  </si>
  <si>
    <t>Тайфун-Мастер № 41  состав самонивелирующийся чистовой   ( меш.25 кг)</t>
  </si>
  <si>
    <t>Тайфун-Мастер № 42 смесь сухая гидроизоляционная (меш 25кг)</t>
  </si>
  <si>
    <t>Тайфун-Мастер № 44 смесь сухая цементная для стяжек 25 кг.</t>
  </si>
  <si>
    <t>Тайфун-Мастер № 44М смесь сухая цементная 25 кг.</t>
  </si>
  <si>
    <t>Тайфун-Мастер № 50  смесь для крепления теплоиз. мат-ов   ( меш.25 кг)</t>
  </si>
  <si>
    <t>Тайфун-Мастер № 50М смесь для крепления теплоиз. мат-ов   ( меш.25 кг)</t>
  </si>
  <si>
    <t>Тайфун-Мастер № 51  смесь для устр-ва армир.слоя в системе утепления   ( меш.25 кг)</t>
  </si>
  <si>
    <t>Тайфун-Мастер № 51М  смесь для устр-ва армир.слоя в системе утепления   ( меш.25 кг)</t>
  </si>
  <si>
    <t>Тайфун-Мастер № 55 защитный состав для устр-ва армир.слоя в теплоизоляц.трубопроводов, 25 кг.</t>
  </si>
  <si>
    <t>Тайфун-Мастер № 55М защитный состав для устр-ва армир.слоя в теплоизоляц.трубопроводов, 25 кг.</t>
  </si>
  <si>
    <t>Тайфун-Мастер DEKO M, декоротивная мозаичная штукатурка, для внутр. и наруж.работ, 15 кг.</t>
  </si>
  <si>
    <t xml:space="preserve">                                                            Сухие строительные смеси LUX</t>
  </si>
  <si>
    <t>Самонивелирующая смесь Люкс ( 25 кг )</t>
  </si>
  <si>
    <t>Шпатлевка белая "Люкс" (15 кг)</t>
  </si>
  <si>
    <t>Шпатлевка белая "Люкс" (5 кг)</t>
  </si>
  <si>
    <t xml:space="preserve">      Сухие строительные смеси ILMAX</t>
  </si>
  <si>
    <t>3000 клей для плитки. Для наружных и внутренних работ, 10 кг</t>
  </si>
  <si>
    <t>3000 клей для плитки. Для наружных и внутренних работ, 25 кг</t>
  </si>
  <si>
    <t>3100 клей для облицовки повышенной фиксации (для наружных и внутренних работ, 25 кг</t>
  </si>
  <si>
    <t>3130 клей для облицовки эластичный для облицовки бассейнов, печей, каминов (для наружных и внутренних работ), 25 кг</t>
  </si>
  <si>
    <t>3140 клей для облицовки белый (для нарудных и внутренних работ), 25 кг</t>
  </si>
  <si>
    <t>3200 клей для облицовки быстротвердеющий (для наружных и внутренних работ), 25 кг</t>
  </si>
  <si>
    <t>3120 клей гипсовый монтажный (для внутренних работ в сухих помещениях), 20 кг</t>
  </si>
  <si>
    <t>КС-1 клей для утеплителя и армирующей сетки (при t +5 …+25), 25 кг</t>
  </si>
  <si>
    <t>КС-1 М клей для утеплителя и армирующей сетки. Зимний. (при t -5 …+10), 25 кг</t>
  </si>
  <si>
    <t>Клей для утеплителя (при t -5 …+25), 25 кг</t>
  </si>
  <si>
    <t>2000 Клей для блоков, 25 кг</t>
  </si>
  <si>
    <t>2000 М Клей для блоков. Зимний, 25 кг</t>
  </si>
  <si>
    <t>2200 клей теплосберегающий для блоков, 15 кг</t>
  </si>
  <si>
    <t>100 Фуга белая, 3 кг</t>
  </si>
  <si>
    <t>100 Фуга белая, 20 кг</t>
  </si>
  <si>
    <t>115 Фуга серая, 3 кг</t>
  </si>
  <si>
    <t>115 Фуга серая, 20 кг</t>
  </si>
  <si>
    <t>Фуга эластичная, 3 кг</t>
  </si>
  <si>
    <t>Фуга эластичная, 20 кг</t>
  </si>
  <si>
    <t>6600 Самонивелир (5-50 мм), 25 кг</t>
  </si>
  <si>
    <t>6700 Самонивелир тонкослойный (2-25 мм), 25 кг</t>
  </si>
  <si>
    <t>6705 Самонивелир быстротвердеющий (2-60 мм), 20 кг</t>
  </si>
  <si>
    <t>6715 Самонивелир быстротвердеющий повышенной прочности (2-60 мм), 20 кг</t>
  </si>
  <si>
    <t>X-plan Самонивелир армированный (2-20 мм), 25 кг</t>
  </si>
  <si>
    <t>6650 Самонивелир промышленный (5-50 мм), 25 кг</t>
  </si>
  <si>
    <t>6800 Штукатурка выравнивающая цементная (размер зерна-наполнителя до 0,63 мм), 25 кг</t>
  </si>
  <si>
    <t>6800 Штукатурка выравнивающая цементная (размер зерна-наполнителя до 1,20 мм), 25 кг</t>
  </si>
  <si>
    <t>6800 М Штукатурка выравнивающая цементная. Зимняя, 25 кг</t>
  </si>
  <si>
    <t>6805 Штукатурка выравнивающая гипсовая, 30 кг</t>
  </si>
  <si>
    <t>6830 Штукатурка реставрационная, 20 кг</t>
  </si>
  <si>
    <t>6840 Штукатурка для блоков из ячеистого бетона, 25 кг</t>
  </si>
  <si>
    <t>6850 Штукатурка выравнивающая известково-цементная, 20 кг</t>
  </si>
  <si>
    <t>6810 Штукатурка защитно-отделочная (фактур "Шуба"), 25 кг</t>
  </si>
  <si>
    <t>6520 Штукатурка защитно-отделочная (фактура "моделируемая"), 25 кг</t>
  </si>
  <si>
    <t>6530 Штукатурка защитно-отделочная белпя (фактура "шуба", зерно 1,0 мм, 1,5 мм), 25 кг</t>
  </si>
  <si>
    <t>6540 Штукатурка защитно-отделочная (фактура "короед", белая, зерно 2,0 мм, 3,0 мм), 25 кг</t>
  </si>
  <si>
    <t>6540 Штукатурка защитно-отделочная (фактура "короед", под окраску, зерно 2,0 мм, 3,0 мм), 25 кг</t>
  </si>
  <si>
    <t>6550 Штукатурка защитно-отделочная (фактура "камешковая", зерно 1,5 мм), 25 кг</t>
  </si>
  <si>
    <t>6400 Шпатлёвка цементная финишная белая, 5 кг</t>
  </si>
  <si>
    <t>6400 Шпатлёвка цементная финишная белая,  20 кг</t>
  </si>
  <si>
    <t>6410 Шпатлёвка гипсовая финишная, цвет белый, 4 кг</t>
  </si>
  <si>
    <t>6410 Шпатлёвка гипсовая финишная, цвет белый, 15 кг</t>
  </si>
  <si>
    <t>6420 Шпатлёвка стартовая серая, 20 кг</t>
  </si>
  <si>
    <t>6440 Шпатлёвка полимерная финишная, 20 кг</t>
  </si>
  <si>
    <t>4180 Грунт-концентрат (1:4), 1 кг</t>
  </si>
  <si>
    <t>4180 Грунт-концентрат (1:4), 5 кг</t>
  </si>
  <si>
    <t>4180 Грунт-концентрат (1:4), 10 кг</t>
  </si>
  <si>
    <t>4120 Грунт укрепляющий (1:1), 5 кг</t>
  </si>
  <si>
    <t>4185 Грунт - контакт с кварцевым наполнителем, 7,5 кг</t>
  </si>
  <si>
    <t>4185 Грунт - контакт с кварцевым наполнителем, 15 кг</t>
  </si>
  <si>
    <t>4600 Гидроизоляция, 25 кг</t>
  </si>
  <si>
    <t>4620 Гидроизоляция эластичная</t>
  </si>
  <si>
    <t>8л+24 кг</t>
  </si>
  <si>
    <t>Экабуд М100 Легковыравниваемая стяжка (20-100 мм), 25 кг</t>
  </si>
  <si>
    <t>Экабуд М300 Легковыравниваемая стяжка повышенной прочности (20-100 мм), 25 кг</t>
  </si>
  <si>
    <t>Экабуд М500 Высокопрочная цементная стяжка (20-120 мм), 25 кг</t>
  </si>
  <si>
    <t>Экабуд Тёплый пол Керамзитовая теплоизолирующая стяжка (20-100 мм), 15 кг</t>
  </si>
  <si>
    <t>Экабуд М150 Кладочно-ремонтная смесь, 25 кг</t>
  </si>
  <si>
    <t>Экабуд для печей Кладочный и штукатурный состав, 20 кг</t>
  </si>
  <si>
    <t>Экабуд Адгезив Многоцелевая грунтовка (концентрат), 2 кг</t>
  </si>
  <si>
    <t>Экабуд Адгезив Многоцелевая грунтовка (концентрат),  5 кг</t>
  </si>
  <si>
    <t xml:space="preserve">                                                      Сухие строительные смеси СНЕЖКА</t>
  </si>
  <si>
    <t>Полимерная грунтовка универсальная "ACRYL-PUTZ" 10л</t>
  </si>
  <si>
    <t>Полимерная грунтовка универсальная "ACRYL-PUTZ" 5л</t>
  </si>
  <si>
    <t>Полимерная грунтовка универсальная "ACRYL-PUTZ" 1л</t>
  </si>
  <si>
    <t>Шпатлевка Акрил Путц Старт (меш 20 кг) РП</t>
  </si>
  <si>
    <t>Шпатлевка Акрил Путц Старт (меш 15кг) РБ</t>
  </si>
  <si>
    <t>Шпатлевка Акрил Путц Старт (меш 5кг)</t>
  </si>
  <si>
    <t>Шпатлевка Акрил Путц Старт (меш 2кг) РБ</t>
  </si>
  <si>
    <t>Штукатурка защитно-отделочная ACRIL PUTZ FIRST(меш 30кг) РБ</t>
  </si>
  <si>
    <t>Шпатлевка акриловая для внутренних работ Акрил Путц Финиш (ведро 27кг), готовая, РБ</t>
  </si>
  <si>
    <t>Шпатлевка акриловая для внутренних работ Акрил Путц Финиш (ведро 17кг), готовая, РБ</t>
  </si>
  <si>
    <t>Шпатлевка акриловая для внутренних работ Акрил Путц Финиш (ведро 8кг), готовая, РБ</t>
  </si>
  <si>
    <t>Шпатлевка акриловая для внутренних работ Акрил Путц Финиш (ведро 5кг), готовая, РБ</t>
  </si>
  <si>
    <t>Шпатлевка акриловая для внутренних работ Акрил Путц Финиш (ведро 1,5кг), готовая, РБ</t>
  </si>
  <si>
    <t xml:space="preserve">                   Сухие строительные смеси KNAUF</t>
  </si>
  <si>
    <t>КНАУФ-Перлфикс 30 кг клей гипсовый монтажный</t>
  </si>
  <si>
    <t>КНАУФ-МР 75 40 кг штукатурка гипсовая машинного нанесения</t>
  </si>
  <si>
    <t>КНАУФ-Ротбанд 30 кг штукатурка гипсовая универсальная</t>
  </si>
  <si>
    <t>КНАУФ-Ротбанд 10 кг штукатурка гипсовая универсальная</t>
  </si>
  <si>
    <t>КНАУФ-Фуген 25 кг шпаклевка гипсовая</t>
  </si>
  <si>
    <t>КНАУФ-Фуген 10 кг шпаклевка гипсовая</t>
  </si>
  <si>
    <t>КНАУФ-Унифлот 25 кг шпаклёвка гипсовая высокопрочная</t>
  </si>
  <si>
    <t>КНАУФ-Унифлот 5 кг шпаклёвка гипсовая высокопрочная</t>
  </si>
  <si>
    <t xml:space="preserve">                   Сухие строительные смеси Ceresit</t>
  </si>
  <si>
    <t xml:space="preserve">Ceresit/СМ 11/Растворная сухая облицовоная смесь (для недооформленных оснований), 25 кг </t>
  </si>
  <si>
    <t>Ceresit/CN 69/Растворная сухая смесь самовыравнивающаяся для стяжек, 25 кг</t>
  </si>
  <si>
    <t xml:space="preserve">                                                                   Грунтовочные составы</t>
  </si>
  <si>
    <t>Грунтовка ВД "Tiefgrund LF" (Тифгрунт ЛФ) кан.10кг</t>
  </si>
  <si>
    <t xml:space="preserve"> шт.</t>
  </si>
  <si>
    <t>Грунтовка ВД "Tiefgrund LF" (Тифгрунт ЛФ) кан.5кг</t>
  </si>
  <si>
    <t>Грунтовка ВД "Tiefgrund LF" (Тифгрунт ЛФ) кан.2кг</t>
  </si>
  <si>
    <t>Грунтовка ВД "Кontakt Grund", 14кг</t>
  </si>
  <si>
    <t>Грунтовка ВН П1 ПС "Kapral ST-16", 15 кг</t>
  </si>
  <si>
    <t>Ceresit CT 16   /Грунтовка 10 л (15 кг)</t>
  </si>
  <si>
    <t>Ceresit CT 16   /Грунтовка 5 л (7,5 кг)</t>
  </si>
  <si>
    <t>Ceresit CT 17  /Грунтовка (концентрат)  (10 л)</t>
  </si>
  <si>
    <t>Ceresit CT 17  /Грунтовка (концентрат)  (5 л)</t>
  </si>
  <si>
    <t>Ceresit CT 17  /Грунтовка (концентрат)  (2 л)</t>
  </si>
  <si>
    <t>Ceresit CT 17  /Грунтовка (концентрат)  (10 л) бесцветная</t>
  </si>
  <si>
    <t xml:space="preserve">                                                                            Краски Sniezka</t>
  </si>
  <si>
    <t>Матовая латексная краска для интерьеров Sniezka MAX , пр-во Польша, 9 л</t>
  </si>
  <si>
    <t>Матовая латексная краска для интерьеров Sniezka MAX , пр-во Польша, 5 л</t>
  </si>
  <si>
    <t>Матовая латексная краска для интерьеров Sniezka MAX , пр-во Польша, 3 л</t>
  </si>
  <si>
    <t>Матовая латексная краска для интерьеров Sniezka MAX , пр-во Польша, 2,5 л</t>
  </si>
  <si>
    <t>Матовая латексная краска для интерьеров Sniezka MAX , пр-во Польша, 1 л</t>
  </si>
  <si>
    <t>Гипоалергическая акриловая эмульсия для стен и потолков Sniezka EKO пр-во Польша, 10 л</t>
  </si>
  <si>
    <t>Гипоалергическая акриловая эмульсия для стен и потолков Sniezka EKO пр-во Польша, 5 л</t>
  </si>
  <si>
    <t>Гипоалергическая акриловая эмульсия для стен и потолков Sniezka EKO пр-во Польша, 3 л</t>
  </si>
  <si>
    <t>Гипоалергическая акриловая эмульсия для стен и потолков Sniezka EKO пр-во Польша, 1 л</t>
  </si>
  <si>
    <t>Эмульсионная краска с добавлением силикона для влажных помещений Sniezka кухня и ванная, пр-во Польша, 1 л</t>
  </si>
  <si>
    <t>Акриловая эмульсионная краска для фасадов Sniezka EXTRA фасадная, пр-во  Польша, 10 л</t>
  </si>
  <si>
    <t>Акриловая эмульсионная краска для фасадов Sniezka EXTRA фасадная, пр-во  Польша, 1 л</t>
  </si>
  <si>
    <t>Грунт-эмаль на ржавчину Sniezka серебристая 0,65 л</t>
  </si>
  <si>
    <t>Масляно-фталевая эмаль для дерева и металла SUPERMAL, цвет белый, пр-во Польша, 0,8 л</t>
  </si>
  <si>
    <t>Масляно-фталевая эмаль для дерева и металла SUPERMAL, цвет белый, пр-во Польша, 2,5 л</t>
  </si>
  <si>
    <t>Масляно-фталевая эмаль для дерева и металла SUPERMAL, цвет коричневый шоколадный, пр-во Польша, 0,8 л</t>
  </si>
  <si>
    <t>Масляно-фталевая эмаль для дерева и металла SUPERMAL, цвет коричневый шоколадный, пр-во Польша, 2,5 л</t>
  </si>
  <si>
    <t>Масляно-фталевая эмаль для дерева и металла SUPERMAL, цвет чёрный, пр-во Польша, 0,8 л</t>
  </si>
  <si>
    <t>Масляно-фталевая эмаль для дерева и металла SUPERMAL, цвет чёрный, пр-во Польша, 2,5 л</t>
  </si>
  <si>
    <t>Масляно-фталевая эмаль для дерева и металла SUPERMAL, цвет кремовый, пр-во Польша, 0,8  л</t>
  </si>
  <si>
    <t>Масляно-фталевая эмаль для дерева и металла SUPERMAL, цвет зелёный, пр-во Польша, 0,8  л</t>
  </si>
  <si>
    <t>Масляно-фталевая эмаль для дерева и металла SUPERMAL, цвет зелёный, пр-во Польша, 2,5  л</t>
  </si>
  <si>
    <t>Модифицированная акриловая эмаль Sniezka для радиаторов, пр-во Польша, 0,4 л</t>
  </si>
  <si>
    <t>Модифицированная акриловая эмаль Sniezka для радиаторов, пр-во Польша, 0,75 л</t>
  </si>
  <si>
    <t>Краска эмульсионная для внутренних работ Sniezka ULTRA BIEL, пр-во Польша, 10 л</t>
  </si>
  <si>
    <t>Краска эмульсионная для внутренних работ Sniezka ULTRA BIEL, пр-во Польша, 5 л</t>
  </si>
  <si>
    <t>Краска эмульсионная для внутренних работ Sniezka ULTRA BIEL, пр-во Польша,3 л</t>
  </si>
  <si>
    <t>Краска эмульсионная для внутренних работ Sniezka ULTRA BIEL, пр-во Польша,1 л</t>
  </si>
  <si>
    <t>Краска Sniezka Nature в ассотименте, 2,5 л , РФ</t>
  </si>
  <si>
    <t>Универсальный пигментный концентрат Colorex</t>
  </si>
  <si>
    <t>Лак для паркета VIDARON, пр-во Польша, мат, 0,75 л</t>
  </si>
  <si>
    <t>Лак для паркета VIDARON, пр-во Польша, мат, 2,5 л</t>
  </si>
  <si>
    <t>Лак для паркета VIDARON, пр-во Польша, высокий глянец, 0,75  л</t>
  </si>
  <si>
    <t>Лак для паркета VIDARON, пр-во Польша, высокий глянец, 2,5 л</t>
  </si>
  <si>
    <t>Защитное декоративное средство ИМПРЕГНАТ, бесцветный, пр-во Польша, 4,5 л</t>
  </si>
  <si>
    <t>Защитное декоративное средство ИМПРЕГНАТ, бесцветный, пр-во Польша, 2,5 л</t>
  </si>
  <si>
    <t>Защитное декоративное средство ИМПРЕГНАТ, цветной, пр-во Польша, 4,5 л (венге афр, кедр крас., орех грец., сосна золот.,</t>
  </si>
  <si>
    <t>Защитное декоративное средство ИМПРЕГНАТ, цветной, пр-во Польша, 2,5 л</t>
  </si>
  <si>
    <t xml:space="preserve">                                                                            Краски ALPINA</t>
  </si>
  <si>
    <t>Краска акриловая в/д белая Alpina Fassadenfarbe (15.5 кг)</t>
  </si>
  <si>
    <t>упк.</t>
  </si>
  <si>
    <t>Краска акриловая в/д белая Alpina Fassadenfarbe (23.3 кг)</t>
  </si>
  <si>
    <t>Краска акриловая в/д белая Alpina Fassadenfarbe (7,75 кг) 5л</t>
  </si>
  <si>
    <t>Краска акриловая в/д белая Alpina Mattlatex ( 15.0 кг)</t>
  </si>
  <si>
    <t>Краска акриловая в/д белая Alpina Mattlatex ( 3,75 кг) 2,5 л</t>
  </si>
  <si>
    <t>Краска акриловая в/д белая Alpina Mattlatex ( 7,5 кг) 5,0 л</t>
  </si>
  <si>
    <t>Краска акриловая в/д белая Alpina Renova (16,4 кг) 10л</t>
  </si>
  <si>
    <t>Краска акриловая в/д белая Alpina Renova (24,6 кг) 15л</t>
  </si>
  <si>
    <t>Краска акриловая в/д белая Alpina Renova (4,1 кг) 2,5 л</t>
  </si>
  <si>
    <t>Краска акриловая в/д белая Alpina Renova (8,2 кг)5 л</t>
  </si>
  <si>
    <t>Краска акриловая в/д белая Diamant Комфорт (3,6 кг) 2,5 л</t>
  </si>
  <si>
    <t xml:space="preserve">                      Гипсокартон Rigips</t>
  </si>
  <si>
    <t>Плита г/к Rigips GKBI 1200х2600х9,5 (влагостойкий)</t>
  </si>
  <si>
    <t>Плита г/к Rigips GKF 1200х2600/3000х12,5 (огнестойкий)</t>
  </si>
  <si>
    <t xml:space="preserve">                      Гипсокартон Кнауф</t>
  </si>
  <si>
    <t>Плита г/к   Кнауф 12,5*1200*2500/3000 (огневлагостойкий)</t>
  </si>
  <si>
    <t xml:space="preserve">                      Гипсокартон Волма</t>
  </si>
  <si>
    <t>Плита г/к Волма 2500*1200*9,5 (обычный)</t>
  </si>
  <si>
    <t>Плита г/к Волма 2500*1200*9,5  (влагостойкий)</t>
  </si>
  <si>
    <t xml:space="preserve">                                                                              Комплектация к ГКЛ</t>
  </si>
  <si>
    <t>Профиль потолочный 62*27*0,45  L=3,0, РФ</t>
  </si>
  <si>
    <t>Профиль потолочный направляющий 28*27*0,45  L=3,0, РФ</t>
  </si>
  <si>
    <t>Профиль ПЛ 60-27-0,4-3000 ОТ СТБ 1177-99, РБ</t>
  </si>
  <si>
    <t>Профиль ПЛ 60-27-0,5-3000 ОТ СТБ 1177-99, РБ</t>
  </si>
  <si>
    <t>Профиль ПН 28-27-0,4-3000 ОТ СТБ 1177-99, РБ</t>
  </si>
  <si>
    <t>Профиль стоечный 50-50-0,45-3000 ОТ СТБ 1177-99, РФ</t>
  </si>
  <si>
    <t>Профиль направляющий ПН 50-40-0,45-3000 ОТ СТБ 1177-99, РФ</t>
  </si>
  <si>
    <t>Профиль стоечный 75-50-0,45-3000 ОТ СТБ 1177-99, РФ</t>
  </si>
  <si>
    <t>Профиль направляющий ПН 75-40-0,45-3000 ОТ СТБ 1177-99, РФ</t>
  </si>
  <si>
    <t>Профиль стоечный 100-50-0,45-3000 ОТ СТБ 1177-99, РФ</t>
  </si>
  <si>
    <t>Профиль направляющий ПН 100-40-0,45-3000 ОТ СТБ 1177-99, РБ</t>
  </si>
  <si>
    <t>Подвес профилей П60х27 прямой AR П16.60-03 (З)</t>
  </si>
  <si>
    <t>Подвес профилей П60х27 пружинный AR П19.60.000 (2) исп.В</t>
  </si>
  <si>
    <t>Соединитель профилей П60х27 одноуровневый AR С5.60(З)</t>
  </si>
  <si>
    <t>Удлиннитель профилей П60х27 AR У2.60-01</t>
  </si>
  <si>
    <t>Профиль перфорированный маячковый ОЦ 20,3х6х0,3 AR ПМ23х6-03 (1) L=3,0</t>
  </si>
  <si>
    <t>Профиль перфорированный маячковый ОЦ 24х10х0,3 AR ПМ24х10-01 L=3,0</t>
  </si>
  <si>
    <t>Профиль перфорированный угловой 20,0х20,0х0,3 AR ПУ20,0-01 L=3,0</t>
  </si>
  <si>
    <t>Лента стеклянная самокл. ЛСС-60 (45х90) ТУ BY 300059047.086-2011</t>
  </si>
  <si>
    <t xml:space="preserve"> рул.</t>
  </si>
  <si>
    <t>Лента уплотнительная самоклеющая 50 мм*30 м (Латвия)</t>
  </si>
  <si>
    <t xml:space="preserve">                                                                       Дюбеля, саморезы</t>
  </si>
  <si>
    <t>Саморез гвоздевой 3,8*65 (100 шт.)</t>
  </si>
  <si>
    <t>Саморез гвоздевой 3,8*85 (100 шт.)</t>
  </si>
  <si>
    <t>уп.</t>
  </si>
  <si>
    <t>Саморез гвоздевой 4,8*85 (100 шт.)</t>
  </si>
  <si>
    <t>Саморез гвоздевой 4,8*105  (100 шт.)</t>
  </si>
  <si>
    <t>Саморез для г/к 3,5*25 (1000шт)</t>
  </si>
  <si>
    <t xml:space="preserve"> уп.</t>
  </si>
  <si>
    <t>Саморез для г/к 3,5*25 (1000шт)по дереву</t>
  </si>
  <si>
    <t>Саморез для г/к 3,5*35 (1000шт)</t>
  </si>
  <si>
    <t>Саморез для г/к 3,5*35 (1000шт) по дереву</t>
  </si>
  <si>
    <t xml:space="preserve">Саморез для г/к-дерево 3,5*45 (1000шт) </t>
  </si>
  <si>
    <t>Саморез для г/к-дерево. 3,5*55 мм (500 шт.)</t>
  </si>
  <si>
    <t>Саморезы гипс/дерево 3,8*65 (250 шт.)</t>
  </si>
  <si>
    <t>Саморез гипс/дерево 4,2*75</t>
  </si>
  <si>
    <t>Саморез для металла  3,5*9,5 (1000 шт) под сверло</t>
  </si>
  <si>
    <t>Саморез для металла  3,5*9,5 (1000 шт) острые</t>
  </si>
  <si>
    <t xml:space="preserve">Саморез универс. WS 3,9*19 оконные белые (1000 шт.) </t>
  </si>
  <si>
    <t>Саморез универс. WS 4,1*30 оконные белые (1000 шт.) цинк с раззенковкой</t>
  </si>
  <si>
    <t xml:space="preserve"> уп</t>
  </si>
  <si>
    <t>Дюбель с шурупом в потай, Украина 6*80 (100шт)</t>
  </si>
  <si>
    <t>Дюбель с шурупом цилиндр, Украина 6*80 (100шт)</t>
  </si>
  <si>
    <t>Дюбель 8*80 (100 шт.)</t>
  </si>
  <si>
    <t>Дюбель-гвоздь SM-L 8*60 (100 шт.)</t>
  </si>
  <si>
    <t>Дюбель-гвоздь SM-L 8*100 (100 шт.)</t>
  </si>
  <si>
    <t>Дюбель-гвоздь SM-L 10*140 (50 шт.)</t>
  </si>
  <si>
    <t>Дюбель рамный мет. MF 10*112 (100 шт.)</t>
  </si>
  <si>
    <t>Дюбель рамный мет. MF 10*132 (100 шт.)</t>
  </si>
  <si>
    <t>Дюбель рамный мет. MF 10*152 (100 шт.)</t>
  </si>
  <si>
    <t xml:space="preserve">                                                                      Стеклохолст, клей</t>
  </si>
  <si>
    <t>Клей для стеклообоев Bostik 70  (15л)</t>
  </si>
  <si>
    <t>Клей для стеклообоев Bostik 70  (5л)</t>
  </si>
  <si>
    <t>Стеклообои Елка средняя Wellton standart  1с 1х25</t>
  </si>
  <si>
    <t xml:space="preserve"> м.кв.</t>
  </si>
  <si>
    <t>Стеклохолст Wellton-эконом малярный 1с 1х50</t>
  </si>
  <si>
    <t>м.кв.</t>
  </si>
  <si>
    <t>Стеклохолст малярный Deco арт. U 35 (50 м2)</t>
  </si>
  <si>
    <t>рул.</t>
  </si>
  <si>
    <t>Краска акриловая в/д белая Diamant Комфорт (7,2 кг) 5 л</t>
  </si>
  <si>
    <t>Грунт акриловый пропиточный Alpina Grund Konzentrat  10 л ( 10,3 кг)</t>
  </si>
  <si>
    <t>Шпатлевка белая В П 1Д Alpina Feinspatel 25 кг</t>
  </si>
  <si>
    <t xml:space="preserve">   Краски MAV</t>
  </si>
  <si>
    <t>Состав "Профитекс" деревозащитный (бесцветный**)  0,9л (0,7 кг)</t>
  </si>
  <si>
    <t>банка</t>
  </si>
  <si>
    <t>Состав "Профитекс" деревозащитный (бесцветный**)  3л (2,2 кг)</t>
  </si>
  <si>
    <t>Состав "Профитекс" деревозащитный (бесцветный**)  10л (8 кг)</t>
  </si>
  <si>
    <t>бараб</t>
  </si>
  <si>
    <t>Состав "Профитекс" деревозащитный (сосна)  0,9л (0,7 кг)</t>
  </si>
  <si>
    <t>Состав "Профитекс" деревозащитный (сосна)  3л (2,2 кг)</t>
  </si>
  <si>
    <t>Состав "Профитекс" деревозащитный (сосна)  10л (8 кг)</t>
  </si>
  <si>
    <t>Состав "Профитекс" деревозащитный (светлый орех)  0,9л (0,7 кг)</t>
  </si>
  <si>
    <t>Состав "Профитекс" деревозащитный (светлый орех-1*)  3л (2,2 кг)</t>
  </si>
  <si>
    <t>Состав "Профитекс" деревозащитный (светлый орех-1*)  10л (8 кг)</t>
  </si>
  <si>
    <t>Состав "Профитекс" деревозащитный (тик**)  0,9л (0,7 кг)</t>
  </si>
  <si>
    <t>Состав "Профитекс" деревозащитный (тик**)  3л (2,2 кг)</t>
  </si>
  <si>
    <t>Состав "Профитекс" деревозащитный (тик**)  10л (8 кг)</t>
  </si>
  <si>
    <t>Состав "Профитекс" деревозащитный (красное дерево*)  0,9л (0,7 кг)</t>
  </si>
  <si>
    <t>Состав "Профитекс" деревозащитный (красное дерево*)  3л (2,2 кг)</t>
  </si>
  <si>
    <t>Состав "Профитекс" деревозащитный (красное дерево*)  10л (8 кг)</t>
  </si>
  <si>
    <t>Состав "Профитекс" деревозащитный (дуб-1*)  0,9л (0,7 кг)</t>
  </si>
  <si>
    <t>Состав "Профитекс" деревозащитный (дуб-1*)  3л (2,2 кг)</t>
  </si>
  <si>
    <t>Состав "Профитекс" деревозащитный (мореный дуб-1*)  0,9л (0,7 кг)</t>
  </si>
  <si>
    <t>Состав "Профитекс" деревозащитный (мореный дуб-1*)  10л (8кг)</t>
  </si>
  <si>
    <t>Состав "Профитекс" деревозащитный (палисандр**)  0,9л (0,7 кг)</t>
  </si>
  <si>
    <t>Состав "Профитекс" деревозащитный (палисандр**)  10л (8 кг)</t>
  </si>
  <si>
    <t xml:space="preserve">Краска ВД-АК-1035 у белая для окон и дверей п/гл. М  1л (1,1 кг)  </t>
  </si>
  <si>
    <t xml:space="preserve">Краска ВД-АК-1035 у белая для окон и дверей п/гл. М  3л (3,3 кг)  </t>
  </si>
  <si>
    <t xml:space="preserve">Лак ВД-АК-1043 полуглянцевый SP  1л (1 кг) </t>
  </si>
  <si>
    <t xml:space="preserve">Лак ВД-АК-1043 полуглянцевый SP  3л (2,7 кг) </t>
  </si>
  <si>
    <t xml:space="preserve">Краска ВД-АК-1031 белая FLAGMAN 31 фасадная  1л (1,2 кг) </t>
  </si>
  <si>
    <t xml:space="preserve">Краска ВД-АК-1031 белая FLAGMAN 31 фасадная  3л (4 кг)   </t>
  </si>
  <si>
    <t xml:space="preserve">Краска ВД-АК-1031 белая FLAGMAN 31 фасадная  5л (7,0 кг) </t>
  </si>
  <si>
    <t xml:space="preserve">Краска ВД-АК-1031 белая FLAGMAN 31 фасадная 11л (14,0 кг) </t>
  </si>
  <si>
    <t>Краска ВД-АК-2038 моющаяся  1л (1,4 кг)</t>
  </si>
  <si>
    <t>Краска ВД-АК-2038 моющаяся  3л (4 кг)</t>
  </si>
  <si>
    <t>Краска ВД-АК-2038 моющаяся  5л (7,0 кг)</t>
  </si>
  <si>
    <t>Краска ВД-АК-2038 моющаяся 11л (14 кг)</t>
  </si>
  <si>
    <t>Эмаль ПФ-115 белая  ECOL по металлу и древесине  0,9л (0,9 кг)</t>
  </si>
  <si>
    <t>Эмаль ПФ-115 белая  ECOL по металлу и древесине  2л (2 кг)</t>
  </si>
  <si>
    <t>Эмаль ПФ-115 белая  ECOL по металлу и древесине  10л (11 кг)</t>
  </si>
  <si>
    <t>Эмаль ПФ-115 вишневая  ECOL по металлу и древесине  0,9л (0,9 кг)</t>
  </si>
  <si>
    <t>Эмаль ПФ-115 вишневая  ECOL по металлу и древесине  2л (2 кг)</t>
  </si>
  <si>
    <t>Эмаль ПФ-115 вишневая  ECOL по металлу и древесине  10л (11 кг)</t>
  </si>
  <si>
    <t>Эмаль ПФ-115 голубая  ECOL по металлу и древесине  0,9л (0,9 кг)</t>
  </si>
  <si>
    <t>Эмаль ПФ-115 голубая  ECOL по металлу и древесине  2л (2 кг)</t>
  </si>
  <si>
    <t>Эмаль ПФ-115 голубая  ECOL по металлу и древесине  10л (11 кг)</t>
  </si>
  <si>
    <t>Эмаль ПФ-115 желтая  ECOL по металлу и древесине  0,9л (0,9 кг)</t>
  </si>
  <si>
    <t>Эмаль ПФ-115 желтая  ECOL по металлу и древесине  2л (2 кг)</t>
  </si>
  <si>
    <t>Эмаль ПФ-115 желтая  ECOL по металлу и древесине  10л (11 кг)</t>
  </si>
  <si>
    <t>Эмаль ПФ-115 зеленая  ECOL по металлу и древесине  0,9л (0,9 кг)</t>
  </si>
  <si>
    <t>Эмаль ПФ-115 зеленая  ECOL по металлу и древесине  2л (2 кг)</t>
  </si>
  <si>
    <t>Эмаль ПФ-115 зеленая  ECOL по металлу и древесине  10л (11 кг)</t>
  </si>
  <si>
    <t>Эмаль ПФ-115 зеленое яблоко  ECOL по металлу и древесине  0,9л (0,9 кг)</t>
  </si>
  <si>
    <t>Эмаль ПФ-115 зеленое яблоко  ECOL по металлу и древесине  2л (2 кг)</t>
  </si>
  <si>
    <t>Эмаль ПФ-115 карамель  ECOL по металлу и древесине  0,9л (0,9 кг)</t>
  </si>
  <si>
    <t>Эмаль ПФ-115 карамель  ECOL по металлу и древесине  2л (2 кг)</t>
  </si>
  <si>
    <t>Эмаль ПФ-115 красная  ECOL по металлу и древесине  0,9л (0,8 кг)</t>
  </si>
  <si>
    <t>Эмаль ПФ-115 красная  ECOL по металлу и древесине  2л (2 кг)</t>
  </si>
  <si>
    <t>Эмаль ПФ-115 красно-коричневая  ECOL по металлу и древесине  0,9л (0,9 кг)</t>
  </si>
  <si>
    <t>Эмаль ПФ-115 красно-коричневая  ECOL по металлу и древесине  2л (2 кг)</t>
  </si>
  <si>
    <t>Эмаль ПФ-115 майская зелень ECOL по металлу и древесине  0,9л (0,9 кг)</t>
  </si>
  <si>
    <t>Эмаль ПФ-115 майская зелень ECOL по металлу и древесине  2л (2 кг)</t>
  </si>
  <si>
    <t>Эмаль ПФ-115 оранжевая-1  ECOL по металлу и древесине  0,9л (0,9 кг)</t>
  </si>
  <si>
    <t xml:space="preserve">Эмаль ПФ-115 оранжевая-1  ECOL по металлу и древесине  2л (2 кг) </t>
  </si>
  <si>
    <t>Эмаль ПФ-115 серая  ECOL по металлу и древесине  0,9л (0,9 кг)</t>
  </si>
  <si>
    <t>Эмаль ПФ-115 серая  ECOL по металлу и древесине  2л (2 кг)</t>
  </si>
  <si>
    <t>Эмаль ПФ-115 серая  ECOL по металлу и древесине  10л (11 кг)</t>
  </si>
  <si>
    <t>Эмаль ПФ-115 черная  ECOL по металлу и древесине  0,9л (0,8 кг)</t>
  </si>
  <si>
    <t>Эмаль ПФ-115 черная  ECOL по металлу и древесине  2л (2 кг)</t>
  </si>
  <si>
    <t>Эмаль ПФ-115 черная  ECOL по металлу и древесине  10л (10 кг)</t>
  </si>
  <si>
    <t>Эмаль ПФ-115 шоколадная  ECOL по металлу и древесине  0,9л (0,9 кг)</t>
  </si>
  <si>
    <t>Эмаль ПФ-115 шоколадная  ECOL по металлу и древесине  2л (2 кг)</t>
  </si>
  <si>
    <t>Эмаль ПФ-115 шоколадная  ECOL по металлу и древесине  10л (11 кг)</t>
  </si>
  <si>
    <t>Эмаль ПФ-115 ярко-синяя  ECOL по металлу и древесине  0,9л (0,8 кг)</t>
  </si>
  <si>
    <t>Эмаль ПФ-115 ярко-синяя  ECOL по металлу и древесине  2л (2 кг)</t>
  </si>
  <si>
    <t>Эмаль ПФ-115 ярко-синяя  ECOL по металлу и древесине  10л (10 кг)</t>
  </si>
  <si>
    <t>Эмаль ПФ-115 еловая хвоя  ECOL по металлу и древесине  0,9л (0,9 кг)</t>
  </si>
  <si>
    <t>Эмаль ПФ-115 еловая хвоя  ECOL по металлу и древесине  2л (2 кг)</t>
  </si>
  <si>
    <t>Эмаль ПФ-266 для пола золотисто-коричневая  0,9л (0,9 кг)</t>
  </si>
  <si>
    <t>Эмаль ПФ-266 для пола золотисто-коричневая  2л (2 кг) ECOL</t>
  </si>
  <si>
    <t xml:space="preserve">Эмаль ПФ-266 для пола золотисто-коричневая  10л (11 кг) </t>
  </si>
  <si>
    <t>Эмаль ПФ-266 для пола медно-коричневая  0,9л (0,9 кг)</t>
  </si>
  <si>
    <t>Эмаль ПФ-266 для пола медно-коричневая  2л (2 кг) ECOL</t>
  </si>
  <si>
    <t>Эмаль ПФ-266 для пола светло-коричневая-1  0,9 (0,9 кг)</t>
  </si>
  <si>
    <t>Эмаль ПФ-266 для пола светло-коричневая-1  2л (2 кг) ECOL</t>
  </si>
  <si>
    <t xml:space="preserve">Эмаль ПФ-266 для пола светло-коричневая-1  10л (11 кг) </t>
  </si>
  <si>
    <t>Грунтовка ГФ-021 ECOL по металлу красно-коричневый  0,9л (1 кг)</t>
  </si>
  <si>
    <t>Грунтовка ГФ-021 ECOL по металлу красно-коричневый  2л (2,3 кг)</t>
  </si>
  <si>
    <t>Грунтовка ГФ-021 ECOL по металлу светло-серый  0,9л (1 кг)</t>
  </si>
  <si>
    <t xml:space="preserve">Грунтовка ГФ-021 ECOL по металлу светло-серый  2л (2,3 кг) </t>
  </si>
  <si>
    <t>Лак АУ-2122 для паркета ECOL бесцветный глянцевый  0,9л (0,7 кг)</t>
  </si>
  <si>
    <t>Лак АУ-2122 для паркета ECOL бесцветный глянцевый  3л (2,3 кг)</t>
  </si>
  <si>
    <t>Лак АУ-2122 для паркета ECOL бесцветный глянцевый  10л (8 кг)</t>
  </si>
  <si>
    <t>Лак АУ-2122 для паркета ECOL бесцветный матовый  0,9л (0,7 кг)</t>
  </si>
  <si>
    <t xml:space="preserve">Лак АУ-2122 для паркета ECOL бесцветный матовый  3л (2,3 кг) </t>
  </si>
  <si>
    <t>Лак ПФ-1120 бесцветный  0,9л (0,7 кг) ECOL универсальный для древесины и металла</t>
  </si>
  <si>
    <t>Лак ПФ-1120 бесцветный  2л (1,7 кг) ECOL универсальный для древесины и металла</t>
  </si>
  <si>
    <t>Грунтовка ВД-АК-06  2л (2,0 кг)</t>
  </si>
  <si>
    <t>канис</t>
  </si>
  <si>
    <t xml:space="preserve">Грунтовка ВД-АК-06  5л (5 кг) </t>
  </si>
  <si>
    <t xml:space="preserve">Грунтовка ВД-АК-06  10л (10,0 кг) </t>
  </si>
  <si>
    <t xml:space="preserve">Краска ВД-АК-2036 для потолков  1л (1,4 кг) </t>
  </si>
  <si>
    <t xml:space="preserve">Краска ВД-АК-2036 для потолков  3л (4,2 кг) </t>
  </si>
  <si>
    <t xml:space="preserve">Краска ВД-АК-2036 для потолков  5л (7 кг) </t>
  </si>
  <si>
    <t>уч. Цена</t>
  </si>
  <si>
    <t>Краска ВД-АК-1033 белая для сооружений  1л (1,4 кг)</t>
  </si>
  <si>
    <t>Краска ВД-АК-1033 белая для сооружений  3л (4,2 кг)</t>
  </si>
  <si>
    <t>Краска ВД-АК-1033 белая для сооружений  5л (7,0 кг)</t>
  </si>
  <si>
    <t>Краска ВД-АК-1033 белая для сооружений 11л (14,0 кг)</t>
  </si>
  <si>
    <t xml:space="preserve">                                                                      Пены, герметики, клея</t>
  </si>
  <si>
    <t>Герметик гибрид. Soudal Fix ALL бел. 290 мл</t>
  </si>
  <si>
    <t xml:space="preserve"> Монтажная пена "Soudal" Winter 750 мл</t>
  </si>
  <si>
    <t>Герметик "Экон" акриловый морозостйкий 420 г.</t>
  </si>
  <si>
    <t>Герметик ГЕРМЕНТ 300 мл  битумный.(черн.)</t>
  </si>
  <si>
    <t>Герметик МОМЕНТ 280 мл силикон нейтральный (белый)</t>
  </si>
  <si>
    <t>Герметик МОМЕНТ 280 мл силикон нейтральный (прозрачный)</t>
  </si>
  <si>
    <t>Герметик МОМЕНТ 280 мл силикон санитарный (белый)</t>
  </si>
  <si>
    <t>Герметик МОМЕНТ 280 мл силикон санитарный (прозрачный)</t>
  </si>
  <si>
    <t>Герметик МОМЕНТ 280 мл силикон универсал (белый)</t>
  </si>
  <si>
    <t>Герметик МОМЕНТ 280 мл силикон универсал (прозрачный)</t>
  </si>
  <si>
    <t>Клей "Момент Монтаж " для панелей (400 г)</t>
  </si>
  <si>
    <t>Клей "Момент Монтаж DGII" суперсильный клей (400 г)</t>
  </si>
  <si>
    <t>Клей "Момент Монтаж" (экспресс) (400 г)</t>
  </si>
  <si>
    <t>Клей "Момент Монтаж" особопрочный (390 г)</t>
  </si>
  <si>
    <t>Клей для панелей "Момент Монтаж" (400 г)</t>
  </si>
  <si>
    <t>Клей обойный " METYLAN" (Р) "Овалит Т" 5кг</t>
  </si>
  <si>
    <t>Клей универсальный "Момент Монтаж" (400 г)</t>
  </si>
  <si>
    <t>Пена монтажная "Момент"проф.всесезонная (750мл)</t>
  </si>
  <si>
    <t>Пена монтажная "Момент"станд.всесезонная (750мл)</t>
  </si>
  <si>
    <t>Пена монтажная "Момент"стандартная (750мл)</t>
  </si>
  <si>
    <t>уч.цена</t>
  </si>
  <si>
    <t>Пена монтажная "ЭКОН" (400мл)</t>
  </si>
  <si>
    <t>Пена монтажная "ЭКОН" (450мл)</t>
  </si>
  <si>
    <t xml:space="preserve">Пена монтажная "ЭКОН" (700 мл) </t>
  </si>
  <si>
    <t xml:space="preserve">                                                                         Подвесной потолок</t>
  </si>
  <si>
    <t>Плита потолочная:</t>
  </si>
  <si>
    <t>Плита потолочная  минераловатная (B-1) BOKAL Board  595*595*8мм  (6.48 м2), Китай</t>
  </si>
  <si>
    <t>Плита потолочная  минераловатная Armstrong Bajkal Board  600*600*12 мм (7,2м2), Германия</t>
  </si>
  <si>
    <t>Плита потолочная  минераловатная Armstrong Oasis Board 600*600*12 мм (7,2 м2), Германия</t>
  </si>
  <si>
    <t>Плита потолочная  минераловатная Armstrong Scala Board  600*600*12 мм (7,2м2), Германия</t>
  </si>
  <si>
    <t>Плита потолочная минераловатная Dune Supreme 600*600*15 мм</t>
  </si>
  <si>
    <t>Плита потолочная минераловатная Scalacoustik board 600*600*12 мм</t>
  </si>
  <si>
    <t>Плита потолочная минераловатная Alpina 600*600*13 мм</t>
  </si>
  <si>
    <t>Плита потолочная минераловатная Cortega board 600*600*15 мм</t>
  </si>
  <si>
    <t>Плита потолочная минераловатная Cirrus board 600*600*15 мм</t>
  </si>
  <si>
    <t>Плита потолочная минераловатная Plain board 600*600*15 мм</t>
  </si>
  <si>
    <t>Плита потолочная минераловатная Tatra board 600*600*15 мм</t>
  </si>
  <si>
    <t>Плита потолочная минераловатная Sierra OP board 600*600*17 мм</t>
  </si>
  <si>
    <t>Плита потолочная минераловатная Sierra OP tegular 600*600*17 мм</t>
  </si>
  <si>
    <t>Плита потолочная минераловатная Ultima 600*600*20 мм</t>
  </si>
  <si>
    <t>Подвесные потолки ARMSTRONG с повышенными гигиеническими требованиями, Германия</t>
  </si>
  <si>
    <t>Bioguard Plain board 600*600*15 мм</t>
  </si>
  <si>
    <t>Bioguard Acoustic board 600*600*15 мм</t>
  </si>
  <si>
    <t>АКУСТИЧЕСКИЕ ПОТОЛКИ ECOPHON, Швеция</t>
  </si>
  <si>
    <t>Ecophon Harmony OPTA 600*600*12 мм</t>
  </si>
  <si>
    <t>Ecophon Pop 600*600*15 мм</t>
  </si>
  <si>
    <t>Ecophon Advantage 600*600*15 мм</t>
  </si>
  <si>
    <t>Ecophon Gedina 600*600*15 мм</t>
  </si>
  <si>
    <t>Focus 600*600*20 мм</t>
  </si>
  <si>
    <t>Sombra 600*600*20 мм</t>
  </si>
  <si>
    <t>Реечные потолки Петушинского металлического завода</t>
  </si>
  <si>
    <t>Реечный потолок открытого типа "Delta"</t>
  </si>
  <si>
    <t>Рейка для потолка "Delta-100" цвет белый</t>
  </si>
  <si>
    <t>Рейка для потолка "Delta-100" цвет белый эконом</t>
  </si>
  <si>
    <t>Рейка для потолка "Delta-100" цвет белый перфорированный</t>
  </si>
  <si>
    <t>Рейка для потолка "Delta-100" алюм. серебристый</t>
  </si>
  <si>
    <t>Рейка для потолка "Delta-100" алюм. серебристый эконом</t>
  </si>
  <si>
    <t>Рейка для потолка "Delta-100" алюм. серебристый перфорированный</t>
  </si>
  <si>
    <t>Реечный потолок закрытого  типа "Gamma"</t>
  </si>
  <si>
    <t>Рейка для потолка "Gamma-100" цвет белый</t>
  </si>
  <si>
    <t>Рейка для потолка "Gamma-100" цвет белый эконом</t>
  </si>
  <si>
    <t>Рейка для потолка "Gamma-100" цвет белый перфорированный</t>
  </si>
  <si>
    <t>Рейка для потолка "Gamma-100" цвет алюминий матовый</t>
  </si>
  <si>
    <t>Рейка для потолка "Gamma-100" цвет алюминий серебристый</t>
  </si>
  <si>
    <t>Реечный потолок закрытого  типа "Omega"</t>
  </si>
  <si>
    <t xml:space="preserve">Рейка для потолка "Omega-100" цвет белый </t>
  </si>
  <si>
    <t>Рейка для потолка "Omega-100" цвет белый  эконом</t>
  </si>
  <si>
    <t>Рейка для потолка "Omega-100" цвет белый  перфорированный</t>
  </si>
  <si>
    <t>Рейка для потолка "Omega-100" цвет алюминий серебристый</t>
  </si>
  <si>
    <t>Реечный потолок закрытого  типа "Sigma"</t>
  </si>
  <si>
    <t>Рейка для потолка "Sigma" цвет белый</t>
  </si>
  <si>
    <t>Рейка для потолка "Sigma" цвет белый эконом</t>
  </si>
  <si>
    <t>Рейка для потолка "Sigma" цвет белый перфорированный</t>
  </si>
  <si>
    <t>Рейка для потолка "Sigma" цвет алюминий матовый</t>
  </si>
  <si>
    <t>Рейка для потолка "Sigma" цвет алюминий серебристый</t>
  </si>
  <si>
    <t>Рейка для потолка "Sigma" цвет алюминий серебристый эконом</t>
  </si>
  <si>
    <t>Периментальный углок 24*19 цвет белый</t>
  </si>
  <si>
    <t>Периментальный углок 24*19 цвет белый эконом</t>
  </si>
  <si>
    <t>Периментальный уголок П-образный цвет белый</t>
  </si>
  <si>
    <t>Периментальный уголок 24-19 цвет алюминий матовый</t>
  </si>
  <si>
    <t>Периментальный уголок 24*19 цвет алюминий серебристый</t>
  </si>
  <si>
    <t>Периментальный уголок 24*19 цвет алюминий серебристый эконом</t>
  </si>
  <si>
    <t>Траверс для "Omega", "Sigma"</t>
  </si>
  <si>
    <t>Комплектующие к подвесным потолкам</t>
  </si>
  <si>
    <t>Комплектация к подвесному потолку, Аркада:</t>
  </si>
  <si>
    <t>Профиль потолочный основной Т-обр. AR ПтО24х32-16 L=3,6</t>
  </si>
  <si>
    <t>Профиль потолочный поперечный Т-обр. AR ПтП24х28-34 L=1,2</t>
  </si>
  <si>
    <t>Профиль потолочный поперечный Т-обр. AR ПтП24х28-35 L=0,60</t>
  </si>
  <si>
    <t>Профиль потолочный угловой L-обр. 19х24х0,5 AR ПтУ 19х24-01 L=3,0</t>
  </si>
  <si>
    <t>Пружина подвеса профилей П45Х18 AR П21.45-02</t>
  </si>
  <si>
    <t>Тяга крюк 350 мм d 4.00</t>
  </si>
  <si>
    <t>Тяга петля 350 мм d 4.00</t>
  </si>
  <si>
    <t>Дюбель винтовой (цанга-крюк)</t>
  </si>
  <si>
    <t>Комплектация   к подвесному потолку, ЗАО "Петушинский металлический завод":</t>
  </si>
  <si>
    <t>Профиль Т24/29 -3700 белый AL</t>
  </si>
  <si>
    <t>Профиль Т24/24 -1200 белый AL</t>
  </si>
  <si>
    <t>Профиль Т24/24 -600 белый AL</t>
  </si>
  <si>
    <t>Уголок белый 19*24 L=3, сталь</t>
  </si>
  <si>
    <t>Светильники:</t>
  </si>
  <si>
    <t>Светильник  встраиваемый (внутренний) : ЛВО 13-4х18-752/Астра (ЭПРА), Россия</t>
  </si>
  <si>
    <t>Светильник  встраиваемый (внутренний) : ЛВО 13-4х18-751/Астра, Россия</t>
  </si>
  <si>
    <t>Светильник потолочный ЛПО-71-4*18-552/Астра (ЭПРА), Россия</t>
  </si>
  <si>
    <t>Светильник ЛВО-13-4*18-772F- Милано (экстра)</t>
  </si>
  <si>
    <t>Светильник ЛВО-13-4*18-722/F-Опал ЭПРА</t>
  </si>
  <si>
    <t>Светильники для подвесных реечных потолков</t>
  </si>
  <si>
    <t>Светильник ЛВО -13 1*18-301</t>
  </si>
  <si>
    <t>Светильник ЛВО-13 1*36-301</t>
  </si>
  <si>
    <t>Решётки к реечным светильникам</t>
  </si>
  <si>
    <t>решётка DELTA</t>
  </si>
  <si>
    <t>Решётка DELTA 100 белая 1*18 IT</t>
  </si>
  <si>
    <t>Решётка DELTA 100 белая 1*36 IT</t>
  </si>
  <si>
    <t>Решётка DELTA 100 серебристая 1*18 IT</t>
  </si>
  <si>
    <t>Решётка DELTA 100 серебристая 1*36 IT</t>
  </si>
  <si>
    <t>решётка Gamma</t>
  </si>
  <si>
    <t>Решётка Gamma 100 белая 1*18 IT</t>
  </si>
  <si>
    <t>Решётка Gamma 100 белая 1*36 IT</t>
  </si>
  <si>
    <t>Решётка Gamma 100 серебристая 1*18 IT</t>
  </si>
  <si>
    <t>Решётка Gamma 100 серебристая 1*36 IT</t>
  </si>
  <si>
    <t>решётка Omega</t>
  </si>
  <si>
    <t>Решётка Omega 100 белая 1*18 IT</t>
  </si>
  <si>
    <t>Решётка Omega 100 белая 1*36 IT</t>
  </si>
  <si>
    <t xml:space="preserve">Решётка Omega 100 серебр. 1*36 </t>
  </si>
  <si>
    <t>Лампа L18W/640 G13 OSRAM</t>
  </si>
  <si>
    <t xml:space="preserve">                                Общестроительные  материалы</t>
  </si>
  <si>
    <t xml:space="preserve">                                                                           Блоки газосиликатные</t>
  </si>
  <si>
    <t xml:space="preserve">Блоки из яч. бетона стен. кат. 1 Д-400  ( 250*100/200/300/375/400/500*625) </t>
  </si>
  <si>
    <t xml:space="preserve"> м3</t>
  </si>
  <si>
    <t xml:space="preserve">Блоки из яч. бетона стен. кат. 1 Д-500  ( 250*100/200/300/375/400/500*625) </t>
  </si>
  <si>
    <t xml:space="preserve">Блоки из яч. бетона стен. кат. 1 Д-600  ( 250*100/200/300/375/400/500*625) </t>
  </si>
  <si>
    <t>Блоки из яч. бетона стен. кат. 1 Д-400  ( 250*300//400/*625) паз-гребень</t>
  </si>
  <si>
    <t>Блоки из яч. бетона стен. кат. 1 Д-500  ( 250*300//400/*625) паз-гребень</t>
  </si>
  <si>
    <t>Блоки из яч. бетона стен. кат. 1 Д-600  ( 250*300//400/*625) паз-гребень</t>
  </si>
  <si>
    <t xml:space="preserve">                       Кирпич</t>
  </si>
  <si>
    <t>Кирпич  керамический одинарный полнотелый КРОМ 200/35</t>
  </si>
  <si>
    <t>Кирпич силикатный рядовой утолщённый пустотелый 150/35П</t>
  </si>
  <si>
    <t>Кирпич огнеупорный ША-8</t>
  </si>
  <si>
    <t xml:space="preserve">                       Кирпич силикатный с гладкой поверхностью</t>
  </si>
  <si>
    <t>Лицевой СУЛ 200/35 (250*120*88)</t>
  </si>
  <si>
    <t>Лицевой СУЛ 150/35 (250*120*88)</t>
  </si>
  <si>
    <t>Лицевой СУЛ 250/35 (250*120*88)</t>
  </si>
  <si>
    <t>Лицевой СУЛ 150/35 (250*120*88) цветной (жёлтый, терркот., корич., розов.)</t>
  </si>
  <si>
    <t xml:space="preserve">                    Камень силикатный лицевой колотый</t>
  </si>
  <si>
    <t>Камень СЛК цветной 150/35 (250*120*65), жёлтый, коричневый, серый, белый, розовый</t>
  </si>
  <si>
    <t>Камень СЛК  150/35 (250*120*65),  белый</t>
  </si>
  <si>
    <t>Камень угловой СЛКУ цветной 150/35 (220*120*65), жёлтый, коричневый, серый, белый, розовый</t>
  </si>
  <si>
    <t>Камень угловой СЛКУ 150/35 (220*120*65), белый</t>
  </si>
  <si>
    <t xml:space="preserve">                    Камень силикатный лицевой колотый рустированный</t>
  </si>
  <si>
    <t>Камень СЛКР цветной 150/35 (250*108*65), жёлтый, коричневый, серый, белый, розовый</t>
  </si>
  <si>
    <t>Камень СЛКР  150/35 (250*108*65), белый</t>
  </si>
  <si>
    <t>Камень угловой СЛКР цветной 150/35 (250*108*65), жёлтый, коричневый, серый, белый, розовый</t>
  </si>
  <si>
    <t>Камень угловой СЛКР  150/35 (250*108*65),белый</t>
  </si>
  <si>
    <t>Плиты бетонные для тротуаров</t>
  </si>
  <si>
    <t>Плиты бетонные для тротуаров без обработки "Бавария" красная 40*40</t>
  </si>
  <si>
    <t>Плиты бетонные для тротуаров без обработки "Бавария"серая 40*40</t>
  </si>
  <si>
    <t xml:space="preserve">Плиты облицовочные бетонные со струйной обработкой "Бордо" 30*30 </t>
  </si>
  <si>
    <t>Плиты облицовочные бетонные шлифонные со струйной обработкой "Эльба" красная 30*30</t>
  </si>
  <si>
    <t>Сетка сварная</t>
  </si>
  <si>
    <t>Сетка сварная неоцинкованная 3 Вр 1 100*100 (1000*2000)</t>
  </si>
  <si>
    <t>Сетка сварная неоцинкованная 3 Вр 1 50*50 (500*2000)</t>
  </si>
  <si>
    <t>Сетка ПВХ сварная оцин. Lihtar  D 2,2  яч. 100/50 1,5 м*10 м</t>
  </si>
  <si>
    <t>Сетка просечно-вытяжная оцин. Lihtar 0,5 мм-17*40 мм*1,0*1м*15м</t>
  </si>
  <si>
    <t>Сетка просечно-вытяжная оцин. Lihtar 0,7 мм-17*40 мм*1,0*1м*15м</t>
  </si>
  <si>
    <t>Сетка сварная оцин. Lihtar D 0,5 яч. 12,7 1м*25 м</t>
  </si>
  <si>
    <t>Сетка сварная оцин. Lihtar D 0,6 яч. 6  1м*15 м</t>
  </si>
  <si>
    <t>Сетка сварная оцин. Lihtar D 0,8  яч. 12,7  1м*25 м</t>
  </si>
  <si>
    <t>Сетка сварная оцин. Lihtar D 0,8  яч. 19  1м*25 м</t>
  </si>
  <si>
    <t>Сетка сварная оцин. Lihtar D 0,1  яч. 20  1м*25 м</t>
  </si>
  <si>
    <t>Сетка сварная оцин. Lihtar D 1,2  яч. 25,4  1м*25 м</t>
  </si>
  <si>
    <t>Сетка сварная оцин. Lihtar D 1,4  яч. 25,4  1,5 м*14 м</t>
  </si>
  <si>
    <t>Сетка сварная оцин. Lihtar D 1,4  яч. 25,4  1м*21 м</t>
  </si>
  <si>
    <t>Сетка сварная оцин. Lihtar D 1,5  яч. 50/50  1м*15 м</t>
  </si>
  <si>
    <t>Сетка сварная оцин. Lihtar D 2,0  яч. 50/50  1м*15 м</t>
  </si>
  <si>
    <t>Сетка сварная оцин. Lihtar D 2,0  яч. 50/75  1,5 м*10 м</t>
  </si>
  <si>
    <t>Сетка просечно-вытяжная оцинк. 0,45 мм -17*30 h=1,0*20</t>
  </si>
  <si>
    <t>Сетка просечно-вытяжная оцинк. 0,50 мм -17*30 h=1,0*15</t>
  </si>
  <si>
    <t>Сетка сварная неоцин. для стяжек D1,6 яч. 50/50 1,5м*45 м</t>
  </si>
  <si>
    <t>Сетка сварная оцинкованная D0,8 яч. 20/20 1м*25 м</t>
  </si>
  <si>
    <t>ДВП, фанера</t>
  </si>
  <si>
    <t>ДВП НВ ТС гр. А 2 сорт, 1,7-2745</t>
  </si>
  <si>
    <t>лист</t>
  </si>
  <si>
    <t>ДВП ТС гр. А1 сорт 2745*1700</t>
  </si>
  <si>
    <t>ДСтП НШ 2440*1220*6</t>
  </si>
  <si>
    <t>Фанера кл. ряд. листв. 04 мм сорт 2/4 1525*1525</t>
  </si>
  <si>
    <t>Фанера кл. ряд. листв. 06 мм сорт 2/4 1525*1525</t>
  </si>
  <si>
    <t>Фанера кл. ряд. листв. 08 мм сорт 2/4 1525*1525</t>
  </si>
  <si>
    <t>Фанера кл. ряд. листв. 10 мм сорт 2/4 1525*1525</t>
  </si>
  <si>
    <t>Фанера кл. ряд. листв. 12 мм сорт 2/4 1525*1525</t>
  </si>
  <si>
    <t>Фанера кл. ряд. листв. 15 мм сорт 2/4 1525*1525</t>
  </si>
  <si>
    <t>Фанера кл. ряд. листв. 18 мм сорт 2/4 1525*1526</t>
  </si>
  <si>
    <t xml:space="preserve">                                                                            Цемент, сетка</t>
  </si>
  <si>
    <t>Сетка "Рабица" неоцинкованная 50*50*2,0 мм h=1,5*10 м</t>
  </si>
  <si>
    <t>Проволока "матассин" оц. c полим. покрытием d=1,7 мм m.100</t>
  </si>
  <si>
    <t>Сетка св. оц. "Европласт" 100*50*2,2*25 Н120</t>
  </si>
  <si>
    <t>Сетка св. оц. "Европласт" 100*50*2,2*25 Н150</t>
  </si>
  <si>
    <t>Сетка св. оц. "Промопласт" 100*75*2,1*25 Н120</t>
  </si>
  <si>
    <t>Сетка св. оц. "Промопласт" 100*75*2,1*25 Н150</t>
  </si>
  <si>
    <t>Мешки п/п (до 50 кг)</t>
  </si>
  <si>
    <t>Кольца канализационные</t>
  </si>
  <si>
    <t>Кольца колодцев КС 10-9 м</t>
  </si>
  <si>
    <t>Кольца колодцев КС 15-9 м</t>
  </si>
  <si>
    <t>Плиты колодцев 1ПП 10-2</t>
  </si>
  <si>
    <t>Плиты колодцев 1ПП 15-2</t>
  </si>
  <si>
    <t>Строительные гвозди</t>
  </si>
  <si>
    <t>Гвозди 2,5*50 (1 кг)</t>
  </si>
  <si>
    <t>Гвозди 2,5*50 (5 кг)</t>
  </si>
  <si>
    <t>Гвозди 2,5*60 (1 кг)</t>
  </si>
  <si>
    <t>Гвозди 2,5*60 (5 кг)</t>
  </si>
  <si>
    <t>Гвозди 3,0*70 (1 кг)</t>
  </si>
  <si>
    <t>Гвозди 3,0*70 (5 кг)</t>
  </si>
  <si>
    <t>Гвозди 3,0*80 (1 кг)</t>
  </si>
  <si>
    <t>Гвозди 3,0*80 (5 кг)</t>
  </si>
  <si>
    <t>Гвозди 3,0*90 (1 кг)</t>
  </si>
  <si>
    <t>Гвозди 3,0*90 (5 кг)</t>
  </si>
  <si>
    <t>Гвозди 4,0*100 (1 кг)</t>
  </si>
  <si>
    <t>Гвозди 4,0*100 (5 кг)</t>
  </si>
  <si>
    <t>Гвозди 4,0*120 (1 кг)</t>
  </si>
  <si>
    <t>Гвозди 4,0*120 (5 кг)</t>
  </si>
  <si>
    <t>Гвозди 5,0*120 (1 кг) шиферные</t>
  </si>
  <si>
    <t>Гвозди 5,0*120 (10 кг) шиферные</t>
  </si>
  <si>
    <t>Окна мансардные</t>
  </si>
  <si>
    <t>Оклад мансардного окна ESV 78*118 (1180*780)</t>
  </si>
  <si>
    <t>Оклад мансардного окна ESV 78*140 (1400*780)</t>
  </si>
  <si>
    <t>Оклад мансардного окна EZV 78*118 (1180*780)</t>
  </si>
  <si>
    <t>Окно FTS-V 78*118 (1180*780)</t>
  </si>
  <si>
    <t>Окно FTS-V 78*140 (1400*780)</t>
  </si>
  <si>
    <t>Лестницы чердачные</t>
  </si>
  <si>
    <t>Чердачная лестница КОМФОРТ (LWK)2,8/60*120, Украина 600*1200</t>
  </si>
  <si>
    <t>Чердачная лестница КОМФОРТ (LWK)2,8/70*120, Украина 700*1200</t>
  </si>
  <si>
    <t>Чердачная лестница КОМФОРТ (LWK)3,05/60*130, Украина 600*1300</t>
  </si>
  <si>
    <t>Чердачная лестница КОМФОРТ (LWK)3,05/70*130, Украина 700*1300</t>
  </si>
  <si>
    <t>Чердачная лестница СМАРТ (LWS) 2,8/60*120, Украина600*1200</t>
  </si>
  <si>
    <t>Стремянка односекционная S5</t>
  </si>
  <si>
    <t>Стремянка односекционная S8</t>
  </si>
  <si>
    <t>Бетоносмесители</t>
  </si>
  <si>
    <t>Тачки</t>
  </si>
  <si>
    <t>Чердачные лестницы FAKRO</t>
  </si>
  <si>
    <t>Лестница термоизоляционная ножничная LST, металлическая (высота помещений до 290 см), размер люка 70*80</t>
  </si>
  <si>
    <t>Лестница термоизоляционная ножничная LST, металлическая (высота помещений до 290 см), размер люка 60*90</t>
  </si>
  <si>
    <t>Лестница термоизоляционная ножничная LST, металлическая (высота помещений до 290 см), размер люка 60*120</t>
  </si>
  <si>
    <t>Лестница термоизоляционная ножничная LST, металлическая (высота помещений до 290 см), размер люка 70*120</t>
  </si>
  <si>
    <t>Лестница складная металлическая LWM, трёхсегментная (высота помещений до 270 см), размер люка 60*120</t>
  </si>
  <si>
    <t>Лестница складная металлическая LWM, трёхсегментная (высота помещений до 270 см), размер люка 70*120</t>
  </si>
  <si>
    <t>Лестница складная деревянная SMART LWS-280, трёхсегментная (высота помещения до 280 см), размер люка 60*120</t>
  </si>
  <si>
    <t>Лестница складная деревянная SMART LWS-280, трёхсегментная (высота помещения до 280 см), размер люка 70*120</t>
  </si>
  <si>
    <t>Лестница складная деревянная KOMFORT LWK-280, трёхсегментная (высота помещения до 280 см), размер люка 60*120</t>
  </si>
  <si>
    <t>Лестница складная деревянная KOMFORT LWK-280, трёхсегментная (высота помещения до 280 см), размер люка 70*120</t>
  </si>
  <si>
    <t>Лестница складная деревянная SMART LWS-270, четырёхсегментная (высота помещения до 270 см), размер люка 60*94</t>
  </si>
  <si>
    <t>Лестница складная деревянная KOMFORT LWK-270, четырёхсегментная (высота помещения до 270 см), размер люка 60*94</t>
  </si>
  <si>
    <t>Лестница складная деревянная SMART LWS-305, трёхсегментная (высота помещения до 305 см), размер люка 60*130</t>
  </si>
  <si>
    <t>Лестница складная деревянная SMART LWS-305, трёхсегментная (высота помещения до 305 см), размер люка 70*130</t>
  </si>
  <si>
    <t>Лестница складная деревянная KOMFORT LWK-305, трёхсегментная (высота помещения до 305 см), размер люка 60*130</t>
  </si>
  <si>
    <t>Лестница складная деревянная KOMFORT LWK-305, трёхсегментная (высота помещения до 305 см), размер люка 70*130</t>
  </si>
  <si>
    <t>Лестница складная деревянная KOMFORT LWK-325, четырёхсегментная (высота помещения до 325 см), размер люка 70*130</t>
  </si>
  <si>
    <t xml:space="preserve">                                Теплоизоляционные материалы</t>
  </si>
  <si>
    <t xml:space="preserve">                                                                      Стекловата ISOVER</t>
  </si>
  <si>
    <t>Мат "ISOVER" CLASSIC-TWIN-50/Y (20,008 м2) РФ</t>
  </si>
  <si>
    <t>Мат "ISOVER" Sauna-50/Y/C-1200-12500 (15,00 м2) РФ</t>
  </si>
  <si>
    <t>Плита Classic-Plus-100/Y/C 610 х1170  (4,9959 м2) РФ</t>
  </si>
  <si>
    <t>Плита Classic-Plus-50/Y/C 610 х1170  (9,9918 м2) РФ</t>
  </si>
  <si>
    <t>Плита ISOVER Скатная кровля 50*610*1170 /Y/C</t>
  </si>
  <si>
    <t>Плита ISOVER звукозащита 50*610*1170 /Y/C (14,27 м2), РФ</t>
  </si>
  <si>
    <t>Штукатурный фасад 50/Е/К 50*600*1200 (4,32 м2)</t>
  </si>
  <si>
    <t>м3</t>
  </si>
  <si>
    <t xml:space="preserve">                                                             Каменная вата ТЕХНОНИКОЛЬ</t>
  </si>
  <si>
    <t>Роклайт 1200*600*100мм (4,32 м2 в пачке)</t>
  </si>
  <si>
    <t>Роклайт 1200*600*50мм (8,64 м2 в пачке)</t>
  </si>
  <si>
    <t>Техноблок Стандарт 1200*600*50мм (8,64 м2 в пачке)</t>
  </si>
  <si>
    <t>Техноблок Стандарт 1200*600*60мм (4,5 м2 в пачке)</t>
  </si>
  <si>
    <t>Техноблок Стандарт 1200*600*100мм (4,32 м2 в пачке)</t>
  </si>
  <si>
    <t>Технолайт Экстра 1200*600*50мм (8,64 м2 в пачке)</t>
  </si>
  <si>
    <t>Технолайт Экстра 1200*500*60мм (5 м2 в пачке)</t>
  </si>
  <si>
    <t>Технолайт Экстра 1200*500*70мм (4,5 м2 в пачке)</t>
  </si>
  <si>
    <t>Технолайт Оптима 1200*600*50мм (8,64 м2 в пачке)</t>
  </si>
  <si>
    <t>Технолайт Оптима 1200*500*60мм (5 м2 в пачке)</t>
  </si>
  <si>
    <t>Технолайт Оптима 1200*500*70мм (4,5 м2 в пачке)</t>
  </si>
  <si>
    <t>Технофас 600*1200*50мм (2,88 м2 в пачке)</t>
  </si>
  <si>
    <t>Технофас Эффект 1200*600*50 мм (2,88 м2)</t>
  </si>
  <si>
    <t>Технофас 600*1200*70мм (2,16 м2 в пачке)</t>
  </si>
  <si>
    <t>Технофас Эффект 600*1200*70мм (2,16 м2 в пачке)</t>
  </si>
  <si>
    <t>Технофас 600*1200*80мм (2,16 м2 в пачке)</t>
  </si>
  <si>
    <t>Технофас 600*1200*100 мм (1,44 м2 в пачке)</t>
  </si>
  <si>
    <t>Технофас Эффект 1200*600*100 мм 1,44 м2)</t>
  </si>
  <si>
    <t>Техновент Стандарт 1200*600*50мм (4,32 м2 в пачке)</t>
  </si>
  <si>
    <t>Техновент Стандарт 1200*600*70мм (2,88 м2 в пачке)</t>
  </si>
  <si>
    <t>Техновент Стандарт 1200*600*100мм (2,88 м2 в пачке)</t>
  </si>
  <si>
    <t>Техновент Оптима 1200*600*50мм (3 м2 в пачке)</t>
  </si>
  <si>
    <t>Техновент Оптима 1200*600*70мм (2,5 м2 в пачке)</t>
  </si>
  <si>
    <t>Техновент Оптима 1200*600*100мм (1,5 м2 в пачке)</t>
  </si>
  <si>
    <t>Техновент Проф 1200*600*50мм (4,32 м2 в пачке)</t>
  </si>
  <si>
    <t>Техновент Проф 1200*600*70мм (2,88 м2 в пачке)</t>
  </si>
  <si>
    <t>Техновент Проф 1200*600*100мм (2,88 м2 в пачке)</t>
  </si>
  <si>
    <t>Техноруф Н30 1200х600х100 мм (2,16 м2 в пачке)</t>
  </si>
  <si>
    <t>Техноруф Н35 1200х500х50 мм (3,5 м2 в пачке)</t>
  </si>
  <si>
    <t>Техноруф Н35 1200х500х70 мм (2 м2 в пачке)</t>
  </si>
  <si>
    <t>Техноруф Н35 1200х500х100 мм (1,5 м2 в пачке)</t>
  </si>
  <si>
    <t>Техноруф 45 1200х600х50 мм (2,5 м2 в пачке)</t>
  </si>
  <si>
    <t>Техноруф 45 1200х600х70 мм (2 м2 в пачке)</t>
  </si>
  <si>
    <t>Техноруф 45 1200х600х100 мм (1 м2 в пачке)</t>
  </si>
  <si>
    <t>Техноруф В60 1200х600х30 мм (3,5 м2 в пачке)</t>
  </si>
  <si>
    <t>Техноруф В60 1200х600х50 мм (2,88 м2 в пачке)</t>
  </si>
  <si>
    <t>Технониколь XPS 30-200 CТАНДАРТ 1180х580х20L (13,688 м2)</t>
  </si>
  <si>
    <t>Технониколь XPS 30-200 CТАНДАРТ 1180х580х20L (8,8972 м2)</t>
  </si>
  <si>
    <t>Технониколь XPS 30-200 СТАНДАРТ 1180х580х50-L (5,4752 м2)</t>
  </si>
  <si>
    <t>Технониколь XPS 30-200 СТАНДАРТ 1180х580х100L (2,7376 м2)</t>
  </si>
  <si>
    <t>Технониколь XPS 30-250 Стандарт 1180х580х30L (8,8972 м2)</t>
  </si>
  <si>
    <t>Технониколь XPS 30-250 Стандарт 1180х580х40L (6,844 м2)</t>
  </si>
  <si>
    <t>Технониколь XPS 30-250 Стандарт 1180х580х50L (5,4752 м2)</t>
  </si>
  <si>
    <t>Технониколь XPS  Carbon ECO 1180х580х30L (0,267 м3)</t>
  </si>
  <si>
    <t>Технофлор 1200*600*50 (4,32 м2)</t>
  </si>
  <si>
    <t>Плиты ТЕХНОПЛЕКС 1180*580*100L (0,27376 м3)</t>
  </si>
  <si>
    <t>Плиты ТЕХНОПЛЕКС 1180*580*30L (0,266916 м3)</t>
  </si>
  <si>
    <t>Плиты ТЕХНОПЛЕКС 1200*600*20L (0,288 м3)</t>
  </si>
  <si>
    <t xml:space="preserve">    XPS URSA</t>
  </si>
  <si>
    <t>Пенополистирол URSA XPS N-III-L-G4-1250-600-30 мм (0,270 м3)</t>
  </si>
  <si>
    <t>Пенополистирол URSA XPS N-III-L-G4-1250-600-50 мм (0,2625 м3)</t>
  </si>
  <si>
    <t xml:space="preserve">Пенополистирол URSA XPS N-III-L-G4-1250-600-100 мм </t>
  </si>
  <si>
    <t xml:space="preserve">    PAROC</t>
  </si>
  <si>
    <t>Плита PAROC eXtra 100 610*1220 (5,95 м2), Литва</t>
  </si>
  <si>
    <t>Плита PAROC eXtra 50 610*1220 (10,42 м2), Литва</t>
  </si>
  <si>
    <t>Плита PAROC FAS 3 30 600*1200 (5,76 м2), РП</t>
  </si>
  <si>
    <t>Плита PAROC FAS 3 50 600*1200 (4,32 м2), Литва</t>
  </si>
  <si>
    <t>Плита PAROC FAS 3 50 600*1200 (4,32 м2), РП</t>
  </si>
  <si>
    <t>Плита PAROC FAS 3 80 600*1200 (2,16 м2), Литва</t>
  </si>
  <si>
    <t>Плита PAROC FAS 3 100 600*1200 (2,16 м2), Литва</t>
  </si>
  <si>
    <t>Плита PAROC FAS 4 50 600*1200 (2,88 м2), Литва</t>
  </si>
  <si>
    <t>Плита PAROC FAS В 50 600*1200 (4,32 м2), Литва</t>
  </si>
  <si>
    <t>ISOROC</t>
  </si>
  <si>
    <t>Isopanel 50*1000*600 (3,6 м2),  РП</t>
  </si>
  <si>
    <t>Isofas P 30*1000*600 (6 м2),  РП</t>
  </si>
  <si>
    <t>Кнауф</t>
  </si>
  <si>
    <t>Теплозвукоизоляция Кнауф ТЕПЛОплита 037*18*50 (в уп.18,3 м2)</t>
  </si>
  <si>
    <t>Теплозвукоизоляция Кнауф ТЕПЛОрулон 041*18 (в рул. 18 м2) (2*50)*1200*7500</t>
  </si>
  <si>
    <t>Белплекс</t>
  </si>
  <si>
    <t>Плита "Белплекс" 35Б-1200-600*20 мм пенополистирольная экструдированная (10,08 м2 в пачке)</t>
  </si>
  <si>
    <t>Плита "Белплекс" 35Б-1200-600*30 мм пенополистирольная экструдированная (10,08 м2 в пачке)</t>
  </si>
  <si>
    <t>Плита "Белплекс" 35Б-1200-600*50 мм пенополистирольная экструдированная (5,76 м2 в пачке)</t>
  </si>
  <si>
    <t>Плита "Белплекс" 35Б-1200-600*100  мм пенополистирольная экструдированная (2,88 м2 в пачке)</t>
  </si>
  <si>
    <t>Пенопласт</t>
  </si>
  <si>
    <t>Плита ППТ 15Н-А "Добротерм" 1000*1000*30 мм</t>
  </si>
  <si>
    <t>Плита ППТ 15Н-А "Добротерм" 1000*1000*50 мм</t>
  </si>
  <si>
    <t>Плита ППТ 20Н-А "Добротерм" 1000*1000*20 мм</t>
  </si>
  <si>
    <t>Плита ППТ 20Н-А "Добротерм" 1000*1000*30 мм</t>
  </si>
  <si>
    <t>Плита ППТ 20Н-А "Добротерм" 1000*1000*50 мм</t>
  </si>
  <si>
    <t>Плита ППТ 20Н-А "Добротерм" 1000*1000*100 мм</t>
  </si>
  <si>
    <t>Плита ППТ 25Н-А "Добротерм" 1000*1000*30 мм</t>
  </si>
  <si>
    <t>Плита ППТ 25Н-А "Добротерм" 1000*1000*50 мм</t>
  </si>
  <si>
    <t>Плита ППТ 35Н-А "Добротерм" 1000*1000*50 мм</t>
  </si>
  <si>
    <t>КЕРАМЗИТ</t>
  </si>
  <si>
    <t>Керамзит фракция 10/16 мм (0,05 м3), фасованный</t>
  </si>
  <si>
    <t>Полосы теплозвукоизоляционные</t>
  </si>
  <si>
    <t>Порифлекс -М "Полосы теплозвукоизоляционные полиэтиленовые пористые, толщ. 3 мм (1 рул./50 м)</t>
  </si>
  <si>
    <t>м.п.</t>
  </si>
  <si>
    <t>Порифлекс -М "Полосы теплозвукоизоляционные полиэтиленовые пористые, толщ. 4 мм (1 рул./50 м)</t>
  </si>
  <si>
    <t>Порифлекс -М ПМ "Полосы теплозвукоизоляционные полиэтиленовые пористые покрытые полимер. Плёнкой с одной стороны , толщ. 4 мм (1 рул./50 м)</t>
  </si>
  <si>
    <t xml:space="preserve">                                              Сопутствующие материалы для теплоизоляции</t>
  </si>
  <si>
    <t>Сетка стеклянная ССШ -160 50м2 кл.1 ТУ РБ 05780349.017-97 70195900000</t>
  </si>
  <si>
    <t>Дюбель для теплоизоляции с металлическим гвоздем, D 90</t>
  </si>
  <si>
    <t>Дюбель для теплоизоляции с металлическим гвоздем, D 120</t>
  </si>
  <si>
    <t>Дюбель для теплоизоляции с металлическим гвоздем, D 140</t>
  </si>
  <si>
    <t>Дюбель для теплоизоляции с металлическим гвоздем, D 160</t>
  </si>
  <si>
    <t>Дюбель для теплоизоляции с металлическим гвоздем, D 180</t>
  </si>
  <si>
    <t>Дюбель для теплоизоляции с металлическим гвоздем, D 200</t>
  </si>
  <si>
    <t>Дюбель для теплоизоляции с металлическим гвоздем, D 220</t>
  </si>
  <si>
    <t>Электротовары</t>
  </si>
  <si>
    <t>Кабель ВВГп 2-1,5 (0,66 кВ), 200 м в бухте</t>
  </si>
  <si>
    <t>Кабель ВВГп 3-1,5 (0,66 кВ), 200 м в бухте</t>
  </si>
  <si>
    <t>Кабель ВВГп 2-2,5 (0,66 кВ), 200 м в бухте</t>
  </si>
  <si>
    <t>Кабель ВВГп 3-2,5 (0,66 кВ), 200 м в бухте</t>
  </si>
  <si>
    <t>Рукав металл. негерм. 15 мм (РБ) 100 м в бухте</t>
  </si>
  <si>
    <t>Рукав металл. негерм. 25 мм (РБ) 50 м в бухте</t>
  </si>
  <si>
    <t>Скоба № 16 (РБ) - 200 шт.</t>
  </si>
  <si>
    <t>Труба гофр. 16 мм ПВХ (сер.) с зонд (100 м в бухте)</t>
  </si>
  <si>
    <t>Труба гофр. 16 мм ПВХ (сер.) гибкая (100 м в бухте)</t>
  </si>
  <si>
    <t>Изолента 0,18*19 мм синяя 20 м</t>
  </si>
  <si>
    <t>Изолента 0,18*19 мм чёрная 20 м</t>
  </si>
  <si>
    <t>Кабель-канал 16*16 2 м</t>
  </si>
  <si>
    <t>Кабель-канал 20*10 2 м</t>
  </si>
  <si>
    <t>Коробка ГСК уст. D=65 мм H=45 мм (156 шт. в уп.)</t>
  </si>
  <si>
    <t>Коробка распред. D= 65 мм, H=40 мм (167 шт. в уп.)</t>
  </si>
  <si>
    <t>Коробка для устан.блоков D=65 мм H=40 мм (192 шт. в уп.)</t>
  </si>
  <si>
    <t>Хомут 2,5*200 мм нейлон (100 шт.)</t>
  </si>
  <si>
    <t>Хомут3,6*200 мм нейлон (100 шт.)</t>
  </si>
  <si>
    <t>Хомут с отверстием для крепления ХОК 3,5*200 (100 шт.)</t>
  </si>
  <si>
    <t xml:space="preserve">                                                                       Битум, мастики, праймеры</t>
  </si>
  <si>
    <t xml:space="preserve">    Битумная черепица Shinglas</t>
  </si>
  <si>
    <t>Коллекция - Эконом:</t>
  </si>
  <si>
    <t>Финская черепица   (цвет: зеленый, красный, серый)</t>
  </si>
  <si>
    <t>Коллекция - Классик:</t>
  </si>
  <si>
    <t>Кадриль соната  (цвет: красный, коричневый, зеленый, красно-коричневый, виски)</t>
  </si>
  <si>
    <t>Кадриль аккорд  (цвет: коричневый, миндаль, олива)</t>
  </si>
  <si>
    <t>Твист трио   (цвет: антик, коричневый)</t>
  </si>
  <si>
    <t>Танго  (цвет: красный, зеленый, осенний, панговый)</t>
  </si>
  <si>
    <t>Фламенко трио   (цвет: толедо, валенсия, арагон, гранада)</t>
  </si>
  <si>
    <t>Коллекция - Ультра:</t>
  </si>
  <si>
    <r>
      <t>Самба соната   (цвет: красный, к</t>
    </r>
    <r>
      <rPr>
        <sz val="11"/>
        <rFont val="Calibri"/>
        <family val="2"/>
        <charset val="204"/>
      </rPr>
      <t>оричневый, зеленый, серый, антик)</t>
    </r>
  </si>
  <si>
    <r>
      <t>Джайв аккорд   (цвет: красный, коричневый, зеленый, серый)</t>
    </r>
    <r>
      <rPr>
        <b/>
        <sz val="9"/>
        <rFont val="Arial"/>
        <family val="2"/>
        <charset val="204"/>
      </rPr>
      <t/>
    </r>
  </si>
  <si>
    <r>
      <t>Джайв аккорд    (цвет: синий)</t>
    </r>
    <r>
      <rPr>
        <b/>
        <sz val="9"/>
        <rFont val="Arial"/>
        <family val="2"/>
        <charset val="204"/>
      </rPr>
      <t/>
    </r>
  </si>
  <si>
    <t>Фокстрот аккорд      (цвет: миндаль, олива, сандал, неро)</t>
  </si>
  <si>
    <t xml:space="preserve">Коллекция ДЖАЗ -класс - Премиум, ламинированный   </t>
  </si>
  <si>
    <t>Джаз    (цвет: арник, габбро, индиго, коррида, наска, терра, наварра)</t>
  </si>
  <si>
    <t>Коллекция КАНТРИ</t>
  </si>
  <si>
    <t>КАНТРИ (аризона, атланта, мичиган, огайо, онтарио, техас, юта)</t>
  </si>
  <si>
    <t>Комплектация:</t>
  </si>
  <si>
    <t>Мастика для гибкой черепицы Технониколь №23 (фиксер), 3,6 кг</t>
  </si>
  <si>
    <t>Мастика для гибкой черепицы Технониколь №23 (фиксер), 12 кг</t>
  </si>
  <si>
    <t>Гвозди кровельные 3х30 (упк. 5 кг)</t>
  </si>
  <si>
    <t>Аэратор ПОЛИВЕНТ - КОНЕК</t>
  </si>
  <si>
    <t>Аэратор ПОЛИВЕНТ - КТВ</t>
  </si>
  <si>
    <t>Аэратор ПОЛИВЕНТ - КТВ - ВЕНТИЛЬ (цветной)</t>
  </si>
  <si>
    <t>Аэратор ПОЛИВЕНТ - КТВ - ВЕНТИЛЬ (чёрный)</t>
  </si>
  <si>
    <t>Коньки / Карнизы SHINGLAS:</t>
  </si>
  <si>
    <t>Конек/Карниз   (цвет: красный, зеленый, серый, антик, кор., фокcтрот)</t>
  </si>
  <si>
    <t>Конек/Карниз   (цвет: синий)</t>
  </si>
  <si>
    <t>Ендовный  ковер SHINGLAS и подкладочный ковер:</t>
  </si>
  <si>
    <t>Унифлекс ЭКМ-4.0 (Ендова) (цвет: красный, коричневый, зеленый, антик, серый)</t>
  </si>
  <si>
    <t>Унифлекс ЭКМ-4.0 (Ендова)  (цвет: синий)</t>
  </si>
  <si>
    <t>Подкладочный ковёр АNDEREP</t>
  </si>
  <si>
    <t>Подкладочный ковер ХМ</t>
  </si>
  <si>
    <t xml:space="preserve">Подкладочный ковер ЭММ </t>
  </si>
  <si>
    <t xml:space="preserve">                                                                                    Оnduline</t>
  </si>
  <si>
    <t>Лист кровельный (красный)  950х2000 мм</t>
  </si>
  <si>
    <t>Лист кровельный (коричневый)  950х2000 мм</t>
  </si>
  <si>
    <t>Лист кровельный (зеленый)  950х2000 мм</t>
  </si>
  <si>
    <t>Конек кровельный (красный)  900х360 мм</t>
  </si>
  <si>
    <t>Конек кровельный (коричневый)  900х360 мм</t>
  </si>
  <si>
    <t>Конек кровельный (зеленый)  900х360 мм</t>
  </si>
  <si>
    <t>Ендова (красный)  900х360 мм</t>
  </si>
  <si>
    <t>Ендова (коричневый)  900х360 мм</t>
  </si>
  <si>
    <t>Ендова (зеленый)  900х360 мм</t>
  </si>
  <si>
    <t>Чипцовый элемент (красный, коричневый)  1100 мм</t>
  </si>
  <si>
    <t>Чипцовый элемент (зеленый)  1100 мм</t>
  </si>
  <si>
    <t>Универсальный карнизный короб  1270х300 мм</t>
  </si>
  <si>
    <t>Покрывающий фартук</t>
  </si>
  <si>
    <t>Гвоздь кровельный   400 шт/уп (коричневый, красный,чёрный)</t>
  </si>
  <si>
    <t>упк</t>
  </si>
  <si>
    <t xml:space="preserve">                                                                                   Шифер</t>
  </si>
  <si>
    <t>Листы асбестоцементные 8-ми волновые (разм. 1750*1130*5,4 мм), на поддоне</t>
  </si>
  <si>
    <t xml:space="preserve"> лист</t>
  </si>
  <si>
    <t>Листы асбестоцементные плоские (разм. 1750*1130*8мм), на поддоне</t>
  </si>
  <si>
    <t xml:space="preserve">                                                          Профнастил, металлочерепица</t>
  </si>
  <si>
    <t>Профнастил МП-20 A,В,R (полиэстер глянцевый, 045 мм)</t>
  </si>
  <si>
    <t>Профнастил НС-35 (полиэстер глянцевый, 045 мм)</t>
  </si>
  <si>
    <t>Профнастил С-8 (полиэстер глянцевый, 045 мм)</t>
  </si>
  <si>
    <t>Лист плоский (полиэстер глянцевый, 045 мм)</t>
  </si>
  <si>
    <t>Металлочерепица типа "Монтерей"(0,5х1170мхПэ) (полиэстер глянцевый, 045 мм)</t>
  </si>
  <si>
    <t>Элемент конька плоского (150х150х2000мм)</t>
  </si>
  <si>
    <t>Элемент конька плоского (190х190х2000мм)</t>
  </si>
  <si>
    <t>Планка торцовая (95х120х2000мм)</t>
  </si>
  <si>
    <t>Планка торцовая (135х145х2000мм)</t>
  </si>
  <si>
    <t>Планка угла наруж/внутр (30х30х2000мм)</t>
  </si>
  <si>
    <t>Планка угла наруж/внутр (50х50х2000мм)</t>
  </si>
  <si>
    <t>Планка угла наруж/внутр (75х75х2000мм)</t>
  </si>
  <si>
    <t>Планка угла верхнего (115x115х2000мм)</t>
  </si>
  <si>
    <t>Планка угла нижнего (115x115х2000мм)</t>
  </si>
  <si>
    <t>Элемент ендовы верхней  (76х76х2000мм)</t>
  </si>
  <si>
    <t>Элемент ендовы нижней (298х298х2000мм)</t>
  </si>
  <si>
    <t>Планка карнизная (100х69х2000мм)</t>
  </si>
  <si>
    <t>Планка снегозадержателя (95х65х2000мм)</t>
  </si>
  <si>
    <t>Планка примыкания верх/нижняя (250х147х2000мм)</t>
  </si>
  <si>
    <t>Саморез кровельный 4.8х35 (RAL) с прокладкой (250 шт)</t>
  </si>
  <si>
    <t>Саморез коньковый 4.8х70 (RAL) с прокладкой (100 шт)</t>
  </si>
  <si>
    <t>Уплотнитель прямоугольный самоклеящийся 1000х50х40</t>
  </si>
  <si>
    <t xml:space="preserve">                                                       Металлочерепица Ruukki, пр-во Финляндия</t>
  </si>
  <si>
    <t>Adamante Premium Pural Matt, цвет коричневый, толщина стали 0,5 мм</t>
  </si>
  <si>
    <t>Monterrey  Premium Pural Matt,  толщина стали 0,5 мм</t>
  </si>
  <si>
    <t>Планка конька полукруглая</t>
  </si>
  <si>
    <t>Плоский лист (2*1,25)</t>
  </si>
  <si>
    <t xml:space="preserve">                                                       Водосточная система ПВХ Технониколь</t>
  </si>
  <si>
    <t>Цвет: коричневый/белый</t>
  </si>
  <si>
    <t>ТН ПВХ желоб (3м)</t>
  </si>
  <si>
    <t>ТН ПВХ соединитель желоба</t>
  </si>
  <si>
    <t>ТН ПВХ заглушка желоба</t>
  </si>
  <si>
    <t>ТН ПВХ кронштейн желоба</t>
  </si>
  <si>
    <t>ТН ПВХ угол желоба 90°</t>
  </si>
  <si>
    <t>ТН ПВХ угол желоба 135°</t>
  </si>
  <si>
    <t>ТН ПВХ воронка желоба</t>
  </si>
  <si>
    <t>ТН ПВХ труба (3м)</t>
  </si>
  <si>
    <t>ТН ПВХ колено трубы 135°</t>
  </si>
  <si>
    <t>ТН ПВХ муфта трубы</t>
  </si>
  <si>
    <t>ТН ПВХ хомут трубы</t>
  </si>
  <si>
    <t>ТН ПВХ хомут трубы универсальный</t>
  </si>
  <si>
    <t>ТН ПВХ слив трубы</t>
  </si>
  <si>
    <t>ТН ПВХ решётка на желоб</t>
  </si>
  <si>
    <t>ТН ПВХ удлиннитель для кронштейнов</t>
  </si>
  <si>
    <t xml:space="preserve">        Водосточная система металлическая прямоугольного сечения </t>
  </si>
  <si>
    <t>Желоб водосточный 120х86х3000</t>
  </si>
  <si>
    <t>Держатель желоба 120х86</t>
  </si>
  <si>
    <t>Заглушка желоба 120х86 правая</t>
  </si>
  <si>
    <t>Заглушка желоба 120х86 левая</t>
  </si>
  <si>
    <t>Угол желоба 120х86 наружный (сварной)</t>
  </si>
  <si>
    <t>Угол желоба 120х86 внутренний (сварной)</t>
  </si>
  <si>
    <t>Угол желоба 120х86 наружный</t>
  </si>
  <si>
    <t>Угол желоба 120х86 внутренний</t>
  </si>
  <si>
    <t>Воронка выпускная 76х102</t>
  </si>
  <si>
    <t>Труба водосточная 76х102х3000</t>
  </si>
  <si>
    <t>Труба водосточная 76х102х2000</t>
  </si>
  <si>
    <t>Труба водосточная 76х102х3000 с коленом</t>
  </si>
  <si>
    <t xml:space="preserve">Труба водосточная 76х102х1000 с коленом </t>
  </si>
  <si>
    <t>Держатель трубы 76х102 (на кирпич)</t>
  </si>
  <si>
    <t>Держатель трубы 76х102 (на дерево)</t>
  </si>
  <si>
    <t>Колено трубы 76х102 (60°)</t>
  </si>
  <si>
    <t>Подвес желоба 1200х86</t>
  </si>
  <si>
    <t>Заклепки 3,2х8 цветные</t>
  </si>
  <si>
    <t xml:space="preserve">      Водосточная система металлическая круглого сечения</t>
  </si>
  <si>
    <t>Труба водосточная 100 (L=1,25м)</t>
  </si>
  <si>
    <t>Труба водосточная 120 (L=1,25м)</t>
  </si>
  <si>
    <t>Труба водосточная 140 (L=1,25м)</t>
  </si>
  <si>
    <t>Труба водосточная 150 (L=1,25м)</t>
  </si>
  <si>
    <t>Труба водосточная 180 (L=1,25м)</t>
  </si>
  <si>
    <t>Труба водосточная 200 (L=1,25м)</t>
  </si>
  <si>
    <t>Желоб водосточный 120 (L=1,25м)</t>
  </si>
  <si>
    <t>Желоб водосточный 150 (L=1,25м)</t>
  </si>
  <si>
    <t>Желоб водосточный 180 (L=1,25м)</t>
  </si>
  <si>
    <t>Желоб водосточный 200 (L=1,25м)</t>
  </si>
  <si>
    <t>Воронка водосточная 100</t>
  </si>
  <si>
    <t>Воронка водосточная 120</t>
  </si>
  <si>
    <t>Воронка водосточная 140</t>
  </si>
  <si>
    <t>Воронка водосточная 150</t>
  </si>
  <si>
    <t>Воронка водосточная 180</t>
  </si>
  <si>
    <t>Воронка водосточная 200</t>
  </si>
  <si>
    <t>Желоб водосточный угловой 120</t>
  </si>
  <si>
    <t>Желоб водосточный угловой 150</t>
  </si>
  <si>
    <t>Желоб водосточный угловой 180</t>
  </si>
  <si>
    <t>Желоб водосточный угловой 200</t>
  </si>
  <si>
    <t>Заглушка желоба водосточного 120</t>
  </si>
  <si>
    <t>Заглушка желоба водосточного 150</t>
  </si>
  <si>
    <t>Заглушка желоба водосточного 180</t>
  </si>
  <si>
    <t>Заглушка желоба водосточного 200</t>
  </si>
  <si>
    <t>Колено трубы водосточной 100</t>
  </si>
  <si>
    <t>Колено трубы водосточной 120</t>
  </si>
  <si>
    <t>Колено трубы водосточной 140</t>
  </si>
  <si>
    <t>Колено трубы водосточной 150</t>
  </si>
  <si>
    <t>Колено трубы водосточной 180</t>
  </si>
  <si>
    <t>Колено трубы водосточной 200</t>
  </si>
  <si>
    <t>Отмет трубы водосточной 100</t>
  </si>
  <si>
    <t>Отмет трубы водосточной 120</t>
  </si>
  <si>
    <t>Отмет трубы водосточной 140</t>
  </si>
  <si>
    <t>Отмет трубы водосточной 150</t>
  </si>
  <si>
    <t>Отмет трубы водосточной 180</t>
  </si>
  <si>
    <t>Отмет трубы водосточной 200</t>
  </si>
  <si>
    <t>Отвод желоба водосточного 120</t>
  </si>
  <si>
    <t>Отвод желоба водосточного 150</t>
  </si>
  <si>
    <t>Отвод желоба водосточного 180</t>
  </si>
  <si>
    <t>Отвод желоба водосточного 200</t>
  </si>
  <si>
    <t xml:space="preserve">                                    Подкровельные пленки и мембраны Еврофол, пр-во Чехия</t>
  </si>
  <si>
    <t>Еврофол Д 90 стандарт, гидроизоляционная пленка, р-р 50м х 1,5м (рулон 50 м.п.)</t>
  </si>
  <si>
    <t>Еврофол Д 110 стандарт, гидроизоляционная пленка , р-р 50м х 1,5м (рулон 50 м.п.)</t>
  </si>
  <si>
    <t xml:space="preserve">Еврофол Н 90 стандарт, пароизоляционная пленка, р-р 50м х 1,5м (рулон 50 м.п.) </t>
  </si>
  <si>
    <t>Еврофол Н 110 стандарт, пароизоляционная пленка, р-р 50м х 1,5м (рулон 50 м.п.)</t>
  </si>
  <si>
    <t>Евровент 115 стандарт, супердиффузионная мембрана, р-р 50м х 1,5м (рулон 50 м.п.)</t>
  </si>
  <si>
    <t xml:space="preserve">                                                      Плиты OSB Кронопол, пр-во Польша</t>
  </si>
  <si>
    <t>Плита OSB-3 толщина 9 мм (2,5х1,25 м)</t>
  </si>
  <si>
    <t>Плита OSB-3 толщина 10 мм (2,5х1,25 м)</t>
  </si>
  <si>
    <t>Плита OSB-3 толщина 12 мм (2,5х1,25 м)</t>
  </si>
  <si>
    <t>Плита OSB-3 толщина 15 мм (2,5х1,25 м)</t>
  </si>
  <si>
    <t>Плита OSB-3 толщина 18 мм (2,5х1,25 м)</t>
  </si>
  <si>
    <t>Профиль ПН 28-27-0,5-3000 ОТ СТБ 1177-99, РБ</t>
  </si>
  <si>
    <t>Саморез гвоздевой 4,8*65  (100 шт.)</t>
  </si>
  <si>
    <t>Дюбель-гвоздь SM-L 8*80 (100 шт.)</t>
  </si>
  <si>
    <t>Герметик силикон универс. кисл. типа "Soudal" прозр. 280 мм</t>
  </si>
  <si>
    <t>Герметик силикон универ. кисл. типа Soudal бел. 280 мл</t>
  </si>
  <si>
    <t>Герметик силикон нейтр. санит.Soudal Silirub 2/S прозр. 300 мм</t>
  </si>
  <si>
    <t>Клей монт. Soudal 48А 300 мл</t>
  </si>
  <si>
    <t>Клей монт. Soudal 49А 300 мл</t>
  </si>
  <si>
    <t>Клей универ. Полиуретан. Soudalbond Easy 750 мл</t>
  </si>
  <si>
    <t xml:space="preserve">                       Кирпич силикатный с гладкой  лицевой поверхностью</t>
  </si>
  <si>
    <t>Лицевой СУЛ 150/35 (250*120*88) цветной (жёлтый, террокот., корич., розов.)</t>
  </si>
  <si>
    <t>Камень СЛК цветной 150/35 (250*120*65), жёлтый, коричневый, серый, розовый</t>
  </si>
  <si>
    <t>Технофлор 1200*600*50 мм (4,32 м3)</t>
  </si>
  <si>
    <t>Хомут 3,6*250 мм нейлон (100 шт.)</t>
  </si>
  <si>
    <t>Артикул</t>
  </si>
  <si>
    <t>0120-383010</t>
  </si>
  <si>
    <t>0121-381510</t>
  </si>
  <si>
    <t>0120-113010</t>
  </si>
  <si>
    <t>0121-111510</t>
  </si>
  <si>
    <t>0120-193010</t>
  </si>
  <si>
    <t>0121-191510</t>
  </si>
  <si>
    <t>0121-063510</t>
  </si>
  <si>
    <t>0121-311510</t>
  </si>
  <si>
    <t>0120-383015</t>
  </si>
  <si>
    <t>0130-384015</t>
  </si>
  <si>
    <t>0110-104818</t>
  </si>
  <si>
    <t>0101-106818</t>
  </si>
  <si>
    <t>0100-106818</t>
  </si>
  <si>
    <t>0111-184818</t>
  </si>
  <si>
    <t>0110-104825</t>
  </si>
  <si>
    <t>0111-184825</t>
  </si>
  <si>
    <t>0610-455015</t>
  </si>
  <si>
    <t>Валик прижимной резиновый 5см</t>
  </si>
  <si>
    <t>0610-453505</t>
  </si>
  <si>
    <t>0610-460500</t>
  </si>
  <si>
    <t>0133-181200</t>
  </si>
  <si>
    <t>0130-778018</t>
  </si>
  <si>
    <t>0130-798018</t>
  </si>
  <si>
    <t>0130-788018</t>
  </si>
  <si>
    <t>Валик структурный 18см</t>
  </si>
  <si>
    <t>0110-787018</t>
  </si>
  <si>
    <t>Валик структурный 18см мелкий на ручке 8мм</t>
  </si>
  <si>
    <t>0111-777018</t>
  </si>
  <si>
    <t>0111-797018</t>
  </si>
  <si>
    <t>Валик структурный 18см шероховатый на ручке 8мм</t>
  </si>
  <si>
    <t>0111-787018</t>
  </si>
  <si>
    <t>Валик структурный 25см фактура-гороше на ручке</t>
  </si>
  <si>
    <t>0111-797025</t>
  </si>
  <si>
    <t>0800-222800</t>
  </si>
  <si>
    <t>0800-222806</t>
  </si>
  <si>
    <t>0800-222808</t>
  </si>
  <si>
    <t>Карандаш 18см</t>
  </si>
  <si>
    <t>0790-381800</t>
  </si>
  <si>
    <t>0200-334310</t>
  </si>
  <si>
    <t>0200-334315</t>
  </si>
  <si>
    <t>0200-334720</t>
  </si>
  <si>
    <t>0200-334725</t>
  </si>
  <si>
    <t>0200-335630</t>
  </si>
  <si>
    <t>0200-336140</t>
  </si>
  <si>
    <t>0290-880012</t>
  </si>
  <si>
    <t>0220-705125</t>
  </si>
  <si>
    <t>0200-300015</t>
  </si>
  <si>
    <t>0204-415920</t>
  </si>
  <si>
    <t>0200-300025</t>
  </si>
  <si>
    <t>0204-416425</t>
  </si>
  <si>
    <t>0200-300030</t>
  </si>
  <si>
    <t>0204-417130</t>
  </si>
  <si>
    <t>0200-300007</t>
  </si>
  <si>
    <t>0200-314410</t>
  </si>
  <si>
    <t>0200-314415</t>
  </si>
  <si>
    <t>0200-314420</t>
  </si>
  <si>
    <t>0200-315125</t>
  </si>
  <si>
    <t>0200-315130</t>
  </si>
  <si>
    <t>0200-315140</t>
  </si>
  <si>
    <t>0239-870018</t>
  </si>
  <si>
    <t>0550-201018</t>
  </si>
  <si>
    <t>Лента DUCT серая 48*50м</t>
  </si>
  <si>
    <t>0330-115048</t>
  </si>
  <si>
    <t>Лента алюминиевая 48мм*10м</t>
  </si>
  <si>
    <t>0390-401048</t>
  </si>
  <si>
    <t>Лента бумажная 38*33м</t>
  </si>
  <si>
    <t>0300-453338</t>
  </si>
  <si>
    <t>Лента бумажная 96*33м</t>
  </si>
  <si>
    <t>0300-453396</t>
  </si>
  <si>
    <t>0310-701050</t>
  </si>
  <si>
    <t>Лента изоляционная 19*10м</t>
  </si>
  <si>
    <t>0360-261019</t>
  </si>
  <si>
    <t>0360-271019</t>
  </si>
  <si>
    <t>Лента изоляционная 19*20м czarna</t>
  </si>
  <si>
    <t>0360-262019</t>
  </si>
  <si>
    <t>Лента на пенистой основе двухсторонняя 1</t>
  </si>
  <si>
    <t>0310-780519</t>
  </si>
  <si>
    <t>Нож 18мм усиленный *26*</t>
  </si>
  <si>
    <t>0510-261800</t>
  </si>
  <si>
    <t>Нож 18мм усиленный *27*</t>
  </si>
  <si>
    <t>0510-271800</t>
  </si>
  <si>
    <t>Перчатки латексные L</t>
  </si>
  <si>
    <t>1514-900009</t>
  </si>
  <si>
    <t>Перчатки латексные М</t>
  </si>
  <si>
    <t>1514-900008</t>
  </si>
  <si>
    <t>Перчатки хозяйственные XL Вампирки</t>
  </si>
  <si>
    <t>1512-780009</t>
  </si>
  <si>
    <t>1512-790010</t>
  </si>
  <si>
    <t>0400-120405</t>
  </si>
  <si>
    <t>Пленка предохранительная 4*5м</t>
  </si>
  <si>
    <t>0400-070405</t>
  </si>
  <si>
    <t>Пленка строительная 4*5м*30мкм</t>
  </si>
  <si>
    <t>0410-300405</t>
  </si>
  <si>
    <t>0700-441604</t>
  </si>
  <si>
    <t>0700-442506</t>
  </si>
  <si>
    <t>0140-110615</t>
  </si>
  <si>
    <t>0140-110818</t>
  </si>
  <si>
    <t>0140-110825</t>
  </si>
  <si>
    <t>0340-044866</t>
  </si>
  <si>
    <t>Терка каменщика 24х48см</t>
  </si>
  <si>
    <t>0840-362850</t>
  </si>
  <si>
    <t>Уровень 120см</t>
  </si>
  <si>
    <t>0730-431200</t>
  </si>
  <si>
    <t>Уровень 80см</t>
  </si>
  <si>
    <t>0730-430800</t>
  </si>
  <si>
    <t>0720-360520</t>
  </si>
  <si>
    <t>0820-621508</t>
  </si>
  <si>
    <t>0820-622506</t>
  </si>
  <si>
    <t>0820-622508</t>
  </si>
  <si>
    <t>0820-621506</t>
  </si>
  <si>
    <t>Шпатель для обоев</t>
  </si>
  <si>
    <t>0610-522800</t>
  </si>
  <si>
    <t>0830-720004</t>
  </si>
  <si>
    <t>0830-720006</t>
  </si>
  <si>
    <t>0830-720008</t>
  </si>
  <si>
    <t>Шпатель трапецевидный 15 см</t>
  </si>
  <si>
    <t>0820-621500</t>
  </si>
  <si>
    <t>Шпатель трапецевидный 20 см</t>
  </si>
  <si>
    <t>0820-622000</t>
  </si>
  <si>
    <t>Шпатель трапецевидный 25 см</t>
  </si>
  <si>
    <t>0820-622500</t>
  </si>
  <si>
    <t>Шпатель фасадный 30 см</t>
  </si>
  <si>
    <t>0820-623000</t>
  </si>
  <si>
    <t>Шпатель фасадный 35 см</t>
  </si>
  <si>
    <t>0820-623500</t>
  </si>
  <si>
    <t>Шпатель фасадный 45 см</t>
  </si>
  <si>
    <t>0820-624500</t>
  </si>
  <si>
    <t>Шпатель фасадный 60 см</t>
  </si>
  <si>
    <t>0820-626000</t>
  </si>
  <si>
    <t>Материалы для скатной кровли</t>
  </si>
  <si>
    <t>Аэратор ПОЛИВЕНТ - КТВ - ВЕНТИЛЬ</t>
  </si>
  <si>
    <t xml:space="preserve">     Кровельные и гидроизоляционные материалы</t>
  </si>
  <si>
    <t>Кирпич  керамический одинарный полнотелый КРОМ 250/35</t>
  </si>
  <si>
    <t>Мастика битумно-полимерная холодная марки МБПХ "МКТН" ведро 10 кг</t>
  </si>
  <si>
    <t>Мастика кровельная и гидроизол. битумно-резиновая  AquaMast, ведро 18 кг</t>
  </si>
  <si>
    <t>Мастика гидроизоляционная битумная AquaMast, ведро 18 кг</t>
  </si>
  <si>
    <t>Мастика  гидроизоляционная битумная  AquaMast, ведро 18 кг</t>
  </si>
  <si>
    <t xml:space="preserve">                                                                            Краски ALPINA новая</t>
  </si>
  <si>
    <t xml:space="preserve">                                                                            Краски DIAMANT</t>
  </si>
  <si>
    <t>Краска ВД-АК Alpina EXPERT Fassadenfarbe белая 10 л (15,5 кг)</t>
  </si>
  <si>
    <t>Краска ВД-АК Alpina EXPERT Renova белая 2,5 л (4,1 кг)</t>
  </si>
  <si>
    <t>Краска ВД-АК Alpina EXPERT Mattlatex белая 2,5 л (3,75 кг)</t>
  </si>
  <si>
    <t>Краска поливинилацетатная в/д белая Diamand Латекс 10 л (15 кг)</t>
  </si>
  <si>
    <t>Краска ВД-АК Alpina Надёжная интерьерная белая 5 л (7,5 кг)</t>
  </si>
  <si>
    <t>Краска ВД-АК Alpina Надёжная интерьерная белая 2,5 л (3,75 кг)</t>
  </si>
  <si>
    <t>Краска ВД-АК Alpina Практичная  интерьерная белая 5 л (8,2 кг)</t>
  </si>
  <si>
    <t>Краска ВД-АК Alpina Практичная  интерьерная белая 2,5 л (4,1 кг)</t>
  </si>
  <si>
    <t>Краска ВД-АК Alpina Экстрабелая  интерьерная белая 10 л (14,5 кг)</t>
  </si>
  <si>
    <t>Краска ВД-АК Alpina Экстрабелая  интерьерная белая 5 л (7,25 кг)</t>
  </si>
  <si>
    <t>Краска ВД-АК Alpina Экстрабелая  интерьерная белая 2,5 л (3,63 кг)</t>
  </si>
  <si>
    <t>Краска ВД-АК Alpina Надёжная фасадная  белая 10 л (15,5 кг)</t>
  </si>
  <si>
    <t>Мастика холодная для приклеивания  рулонных и гидроизоляционных материалов (КЛЕЙ ДЛЯ РУБЕРОИДА), ведро 10 кг</t>
  </si>
  <si>
    <t>Гидроизол К-СХ-Б-ПП/ПП-2,5, пр-во РБ</t>
  </si>
  <si>
    <t>Гидроизол К-СХ-Б-ПП/ПП-2,0, пр-во РБ</t>
  </si>
  <si>
    <t>Гидроизол К-СХ-Б-К/ПП-3,5, пр-во РБ</t>
  </si>
  <si>
    <t>Гидроизол К-СТ-Б-К/ПП-3,5, пр-во РБ</t>
  </si>
  <si>
    <t>Гидроизол К-СТ-Б-ПП/ПП-2,5, пр-во РБ</t>
  </si>
  <si>
    <t>Гидроизол К-СТ-Б-ПП/ПП-2,0, пр-во РБ</t>
  </si>
  <si>
    <t>0100-106825</t>
  </si>
  <si>
    <t>0204-414510</t>
  </si>
  <si>
    <t>0204-415315</t>
  </si>
  <si>
    <t>0110-184818</t>
  </si>
  <si>
    <t>0110-184825</t>
  </si>
  <si>
    <t>0110-314818</t>
  </si>
  <si>
    <t>0110-314825</t>
  </si>
  <si>
    <t>0220-704110</t>
  </si>
  <si>
    <t>0111-007018</t>
  </si>
  <si>
    <t>0220-704315</t>
  </si>
  <si>
    <t>0111-007025</t>
  </si>
  <si>
    <t>0111-104818</t>
  </si>
  <si>
    <t>Кисть-макловица мини 3х10см *86*</t>
  </si>
  <si>
    <t>0240-865610</t>
  </si>
  <si>
    <t>Кисть-макловица мини 3х12см *86*</t>
  </si>
  <si>
    <t>0240-866012</t>
  </si>
  <si>
    <t>0111-104825</t>
  </si>
  <si>
    <t>Кисть-макловица мини 4х15см *86*</t>
  </si>
  <si>
    <t>0240-866015</t>
  </si>
  <si>
    <t>Кисть-макловица мини 3х10см *84*</t>
  </si>
  <si>
    <t>0244-845610</t>
  </si>
  <si>
    <t>0111-314818</t>
  </si>
  <si>
    <t>0111-314825</t>
  </si>
  <si>
    <t>0111-384818</t>
  </si>
  <si>
    <t>0111-384825</t>
  </si>
  <si>
    <t>Кисть-макловица мини 3х12см *84*</t>
  </si>
  <si>
    <t>0244-846012</t>
  </si>
  <si>
    <t>0120-003510</t>
  </si>
  <si>
    <t>0120-191510</t>
  </si>
  <si>
    <t>0120-381510</t>
  </si>
  <si>
    <t>0146-842432</t>
  </si>
  <si>
    <t>0146-843135</t>
  </si>
  <si>
    <t>0149-242000</t>
  </si>
  <si>
    <t>0200-300010</t>
  </si>
  <si>
    <t>0200-300020</t>
  </si>
  <si>
    <t>Лента бумажная 19*33м</t>
  </si>
  <si>
    <t>0300-453319</t>
  </si>
  <si>
    <t>Лента бумажная 25*33м</t>
  </si>
  <si>
    <t>0300-453325</t>
  </si>
  <si>
    <t>Лента бумажная 30*33м</t>
  </si>
  <si>
    <t>0300-453330</t>
  </si>
  <si>
    <t>Лента бумажная 48*33м</t>
  </si>
  <si>
    <t>0300-453348</t>
  </si>
  <si>
    <t>Лента бумажная 25*50м</t>
  </si>
  <si>
    <t>0300-455025</t>
  </si>
  <si>
    <t>Лента бумажная 38*50м</t>
  </si>
  <si>
    <t>0300-455038</t>
  </si>
  <si>
    <t>0310-700538</t>
  </si>
  <si>
    <t>0310-702550</t>
  </si>
  <si>
    <t>TD-WT лента экономная 50*10м</t>
  </si>
  <si>
    <t>0310-751050</t>
  </si>
  <si>
    <t>Лента для трещин 10см*20м</t>
  </si>
  <si>
    <t>0350-421020</t>
  </si>
  <si>
    <t>Лента для трещин 42мм*45м</t>
  </si>
  <si>
    <t>0350-424245</t>
  </si>
  <si>
    <t>Лента для трещин 42мм*90м</t>
  </si>
  <si>
    <t>0350-424290</t>
  </si>
  <si>
    <t>Лента для трещин 50мм*20м</t>
  </si>
  <si>
    <t>0350-425020</t>
  </si>
  <si>
    <t>Лента соединительная бумажная</t>
  </si>
  <si>
    <t>0350-525075</t>
  </si>
  <si>
    <t>0360-241019</t>
  </si>
  <si>
    <t>0370-020008</t>
  </si>
  <si>
    <t>Лента алюминиевая для углов</t>
  </si>
  <si>
    <t>0390-443050</t>
  </si>
  <si>
    <t>Лента алюминиевая 48мм*50м</t>
  </si>
  <si>
    <t>0390-405048</t>
  </si>
  <si>
    <t>0610-456518</t>
  </si>
  <si>
    <t>0610-456525</t>
  </si>
  <si>
    <t>0700-411203</t>
  </si>
  <si>
    <t>0700-411205</t>
  </si>
  <si>
    <t>Шнур разметочный 30м</t>
  </si>
  <si>
    <t>0720-303000</t>
  </si>
  <si>
    <t>Шнур каменщика 2 х 50м</t>
  </si>
  <si>
    <t>Уровень 60см</t>
  </si>
  <si>
    <t>0730-430600</t>
  </si>
  <si>
    <t>Уровень 100см</t>
  </si>
  <si>
    <t>0730-431000</t>
  </si>
  <si>
    <t>Правило каменщика 1,5м</t>
  </si>
  <si>
    <t>0730-511500</t>
  </si>
  <si>
    <t>Правило каменщика 2м</t>
  </si>
  <si>
    <t>0730-512000</t>
  </si>
  <si>
    <t>Правило каменщика 2,5м</t>
  </si>
  <si>
    <t>0730-512500</t>
  </si>
  <si>
    <t>Правило трапецеидальное 2м</t>
  </si>
  <si>
    <t>0730-522000</t>
  </si>
  <si>
    <t>Правило трапецеидальное 2,5м</t>
  </si>
  <si>
    <t>0730-522500</t>
  </si>
  <si>
    <t>0790-400217</t>
  </si>
  <si>
    <t>0800-282800</t>
  </si>
  <si>
    <t>Гладилка пласт.3мм</t>
  </si>
  <si>
    <t>0809-242803</t>
  </si>
  <si>
    <t>0809-252803</t>
  </si>
  <si>
    <t>0830-720010</t>
  </si>
  <si>
    <t>Терка из пенопласта 14х28см</t>
  </si>
  <si>
    <t>0840-352814</t>
  </si>
  <si>
    <t>Терка из пенопласта 18х32см</t>
  </si>
  <si>
    <t>0840-353218</t>
  </si>
  <si>
    <t>2028-920055</t>
  </si>
  <si>
    <t>2028-920065</t>
  </si>
  <si>
    <t>2022-630020</t>
  </si>
  <si>
    <t>Терка из пенопласта 14х70см</t>
  </si>
  <si>
    <t>0840-357014</t>
  </si>
  <si>
    <t>0850-320020</t>
  </si>
  <si>
    <t>0850-340045</t>
  </si>
  <si>
    <t>0860-950100</t>
  </si>
  <si>
    <t>Щетка стальная</t>
  </si>
  <si>
    <t>1001-210000</t>
  </si>
  <si>
    <t>Насадка дисковая на дрель D=125мм</t>
  </si>
  <si>
    <t>1006-570125</t>
  </si>
  <si>
    <t>1010-120524</t>
  </si>
  <si>
    <t>1040-202380</t>
  </si>
  <si>
    <t>Бумага наждачная 23*28см1000 водостойкая</t>
  </si>
  <si>
    <t>1040-202397</t>
  </si>
  <si>
    <t>1051-381204</t>
  </si>
  <si>
    <t>Наколенники силиконовые</t>
  </si>
  <si>
    <t>1502-770000</t>
  </si>
  <si>
    <t>Перчатки хозяйственные х/б с вкраплениями</t>
  </si>
  <si>
    <t>1512-710010</t>
  </si>
  <si>
    <t>1514-900010</t>
  </si>
  <si>
    <t>Крестики дистанционные 1,5мм</t>
  </si>
  <si>
    <t>2040-660015</t>
  </si>
  <si>
    <t>Крестики дистанционные 2мм</t>
  </si>
  <si>
    <t>2040-660020</t>
  </si>
  <si>
    <t>Крестики дистанционные 2,5мм</t>
  </si>
  <si>
    <t>2040-660025</t>
  </si>
  <si>
    <t>Крестики дистанционные 3мм</t>
  </si>
  <si>
    <t>2040-660030</t>
  </si>
  <si>
    <t>Пассатижи универсальные 180мм</t>
  </si>
  <si>
    <t>2210-230180</t>
  </si>
  <si>
    <t>2210-250180</t>
  </si>
  <si>
    <t>2220-920000</t>
  </si>
  <si>
    <t>2222-540500</t>
  </si>
  <si>
    <t>2241-650008</t>
  </si>
  <si>
    <t>2241-650010</t>
  </si>
  <si>
    <t>2241-650012</t>
  </si>
  <si>
    <t>0121-003510</t>
  </si>
  <si>
    <t>0110-384818</t>
  </si>
  <si>
    <t>0110-384825</t>
  </si>
  <si>
    <t>Отвес малярный</t>
  </si>
  <si>
    <t>0720-371000</t>
  </si>
  <si>
    <t>Уровень гидравлический 10м</t>
  </si>
  <si>
    <t>0750-601000</t>
  </si>
  <si>
    <t>Кельма треугольная 20см</t>
  </si>
  <si>
    <t>0815-740020</t>
  </si>
  <si>
    <t>Миксер строительный 100*600</t>
  </si>
  <si>
    <t>1000-352311</t>
  </si>
  <si>
    <t>Пистолет для герметика</t>
  </si>
  <si>
    <t>2050-140000</t>
  </si>
  <si>
    <t>Ножовка по дереву 400мм</t>
  </si>
  <si>
    <t>2220-620400</t>
  </si>
  <si>
    <t>2222-540800</t>
  </si>
  <si>
    <t>0850-360045</t>
  </si>
  <si>
    <t>2000-730600</t>
  </si>
  <si>
    <t>2000-750600</t>
  </si>
  <si>
    <t>Пистолет для герметика рамочный ПРО</t>
  </si>
  <si>
    <t>2050-150400</t>
  </si>
  <si>
    <t>0239-860017</t>
  </si>
  <si>
    <t>TD-WT лента экономная 50*25м</t>
  </si>
  <si>
    <t>0310-752550</t>
  </si>
  <si>
    <t>0370-143348</t>
  </si>
  <si>
    <t>Предохранительная бумага "Антибрызг" 18см*20м</t>
  </si>
  <si>
    <t>0450-882018</t>
  </si>
  <si>
    <t>Терка с фетром Profi</t>
  </si>
  <si>
    <t>0840-262801</t>
  </si>
  <si>
    <t>0510-211800</t>
  </si>
  <si>
    <t>Ножницы нержавеющие 10#</t>
  </si>
  <si>
    <t>0640-632800</t>
  </si>
  <si>
    <t>Уровень гидравлический 15м</t>
  </si>
  <si>
    <t>0750-601500</t>
  </si>
  <si>
    <t>Шпатель-мульти 2К</t>
  </si>
  <si>
    <t>0830-740000</t>
  </si>
  <si>
    <t>0830-740004</t>
  </si>
  <si>
    <t>0830-740006</t>
  </si>
  <si>
    <t>Шпатель нерж. 8см 2К</t>
  </si>
  <si>
    <t>0830-740008</t>
  </si>
  <si>
    <t>Шпатель нерж. 10см 2К</t>
  </si>
  <si>
    <t>0830-740010</t>
  </si>
  <si>
    <t>0830-740012</t>
  </si>
  <si>
    <t>0830-750005</t>
  </si>
  <si>
    <t>Терка с губкой резиновой Profi</t>
  </si>
  <si>
    <t>0840-292802</t>
  </si>
  <si>
    <t>0840-359914</t>
  </si>
  <si>
    <t>0840-360120</t>
  </si>
  <si>
    <t>0111-624418</t>
  </si>
  <si>
    <t>0121-621510</t>
  </si>
  <si>
    <t>Кисть-макловица мини 4х15см *84*</t>
  </si>
  <si>
    <t>0244-846615</t>
  </si>
  <si>
    <t>1004-800140</t>
  </si>
  <si>
    <t>1010-120512</t>
  </si>
  <si>
    <t>1031-300518</t>
  </si>
  <si>
    <t>1512-840010</t>
  </si>
  <si>
    <t>Черенок для метлы 130см с отверстием</t>
  </si>
  <si>
    <t>1690-240130</t>
  </si>
  <si>
    <t>1690-340130</t>
  </si>
  <si>
    <t>Крестики дистанционные 4мм</t>
  </si>
  <si>
    <t>2040-660040</t>
  </si>
  <si>
    <t>Пробник электрический СЕ</t>
  </si>
  <si>
    <t>2209-300190</t>
  </si>
  <si>
    <t>Губка абразивная Р 80/120</t>
  </si>
  <si>
    <t>Блок шлифовальный большой 212*105мм</t>
  </si>
  <si>
    <t>1000-312211</t>
  </si>
  <si>
    <t>Терка шлифовальная 105*210мм</t>
  </si>
  <si>
    <t>1000-332111</t>
  </si>
  <si>
    <t>1010-120515</t>
  </si>
  <si>
    <t>Бумага наждачная 23*28см600 водостойкая</t>
  </si>
  <si>
    <t>1040-202360</t>
  </si>
  <si>
    <t>1031-300504</t>
  </si>
  <si>
    <t>1031-300506</t>
  </si>
  <si>
    <t>1031-300508</t>
  </si>
  <si>
    <t>1040-202318</t>
  </si>
  <si>
    <t>1040-202332</t>
  </si>
  <si>
    <t>1040-202398</t>
  </si>
  <si>
    <t>1010-120508</t>
  </si>
  <si>
    <t>1010-120506</t>
  </si>
  <si>
    <t>1010-120510</t>
  </si>
  <si>
    <t>1010-120518</t>
  </si>
  <si>
    <t>Мел 60г для разметочных шнуров синий</t>
  </si>
  <si>
    <t>0722-340060</t>
  </si>
  <si>
    <t>Шпатели "японские" нерж. уп.4шт</t>
  </si>
  <si>
    <t>0820-400400</t>
  </si>
  <si>
    <t>0829-400400</t>
  </si>
  <si>
    <t>Миксер строительный 115*600</t>
  </si>
  <si>
    <t>0860-830115</t>
  </si>
  <si>
    <t>Миксер строительный 135*600</t>
  </si>
  <si>
    <t>0860-830135</t>
  </si>
  <si>
    <t>Шнур разметочный + мел</t>
  </si>
  <si>
    <t>0720-333000</t>
  </si>
  <si>
    <t>0810-660008</t>
  </si>
  <si>
    <t>0825-400400</t>
  </si>
  <si>
    <t>Губка абразивная Р 36/80</t>
  </si>
  <si>
    <t>1000-213681</t>
  </si>
  <si>
    <t>1000-218013</t>
  </si>
  <si>
    <t>Терка шлифовальная 210*105мм</t>
  </si>
  <si>
    <t>1000-322111</t>
  </si>
  <si>
    <t>Щетка стальная 5-рядная</t>
  </si>
  <si>
    <t>1001-220005</t>
  </si>
  <si>
    <t>1051-381218</t>
  </si>
  <si>
    <t>2040-660010</t>
  </si>
  <si>
    <t>Отвертка плоская 6*150мм</t>
  </si>
  <si>
    <t>2200-380150</t>
  </si>
  <si>
    <t>Отвертка крестовидная 6*75мм 2К</t>
  </si>
  <si>
    <t>2202-380075</t>
  </si>
  <si>
    <t>Угольник 350мм</t>
  </si>
  <si>
    <t>2249-690350</t>
  </si>
  <si>
    <t>Угольник 450мм</t>
  </si>
  <si>
    <t>2249-690450</t>
  </si>
  <si>
    <t>Ножовка по газобетону 660 мм</t>
  </si>
  <si>
    <t>2220-810660</t>
  </si>
  <si>
    <t>1006-590125</t>
  </si>
  <si>
    <t>0111-624425</t>
  </si>
  <si>
    <t>Пленка minirap втулка</t>
  </si>
  <si>
    <t>0460-222502</t>
  </si>
  <si>
    <t>Метла промышленная 40 см</t>
  </si>
  <si>
    <t>1620-220040</t>
  </si>
  <si>
    <t>Метла промышленная 60 см</t>
  </si>
  <si>
    <t>1620-220060</t>
  </si>
  <si>
    <t>1620-310040</t>
  </si>
  <si>
    <t>Степлер</t>
  </si>
  <si>
    <t>2240-700000</t>
  </si>
  <si>
    <t>0810-301609</t>
  </si>
  <si>
    <t>Пистолет для клея 65 Watt</t>
  </si>
  <si>
    <t>2410-630065</t>
  </si>
  <si>
    <t>2411-652010</t>
  </si>
  <si>
    <t>0350-385025</t>
  </si>
  <si>
    <t>Ножницы нержавеющие 11#</t>
  </si>
  <si>
    <t>0640-622800</t>
  </si>
  <si>
    <t>0810-261812</t>
  </si>
  <si>
    <t>1004-800260</t>
  </si>
  <si>
    <t>Отвертка плоская 6*75мм</t>
  </si>
  <si>
    <t>2200-380075</t>
  </si>
  <si>
    <t>Отвертка крестовидная 6*150мм 2К</t>
  </si>
  <si>
    <t>2202-380150</t>
  </si>
  <si>
    <t>Очки защитные СЕ</t>
  </si>
  <si>
    <t>1501-480000</t>
  </si>
  <si>
    <t>2248-470250</t>
  </si>
  <si>
    <t>1500-610005</t>
  </si>
  <si>
    <t>0390-340550</t>
  </si>
  <si>
    <t>Лента уплотняюще-амортизирующая 50*30</t>
  </si>
  <si>
    <t>0352-625030</t>
  </si>
  <si>
    <t>5147-881200</t>
  </si>
  <si>
    <t>0300-603325</t>
  </si>
  <si>
    <t>0300-603338</t>
  </si>
  <si>
    <t>0300-603348</t>
  </si>
  <si>
    <t>1021-460512</t>
  </si>
  <si>
    <t>1021-460510</t>
  </si>
  <si>
    <t>Миксер строительный 80*400</t>
  </si>
  <si>
    <t>0860-820080</t>
  </si>
  <si>
    <t>Миксер строительный 75*400</t>
  </si>
  <si>
    <t>0860-860075</t>
  </si>
  <si>
    <t>0860-820100</t>
  </si>
  <si>
    <t>2220-710300</t>
  </si>
  <si>
    <t>Набор инструментов 78 шт</t>
  </si>
  <si>
    <t>2212-720000</t>
  </si>
  <si>
    <t>Нож для резки минеральной ваты</t>
  </si>
  <si>
    <t>0590-600028</t>
  </si>
  <si>
    <t>Лезвия 300мм по металлу</t>
  </si>
  <si>
    <t>2220-950300</t>
  </si>
  <si>
    <t>Правило трапецеидальное профиль 1,5м</t>
  </si>
  <si>
    <t>0730-531500</t>
  </si>
  <si>
    <t>Правило трапецеидальное профиль 2м</t>
  </si>
  <si>
    <t>0730-532000</t>
  </si>
  <si>
    <t>Правило трапецеидальное профиль 2,5м</t>
  </si>
  <si>
    <t>0730-532500</t>
  </si>
  <si>
    <t>1001-210002</t>
  </si>
  <si>
    <t>Наколенники резиновые текстильные</t>
  </si>
  <si>
    <t>1502-720007</t>
  </si>
  <si>
    <t>Сетка для дверей антимоскитная черная 210*100</t>
  </si>
  <si>
    <t>0395-112110</t>
  </si>
  <si>
    <t>0810-261408</t>
  </si>
  <si>
    <t>Метла бытовая 28 см</t>
  </si>
  <si>
    <t>1640-630028</t>
  </si>
  <si>
    <t>0810-302012</t>
  </si>
  <si>
    <t>Сетка "Рабица" оцинкованная 50*50*1,8 H=1,5</t>
  </si>
  <si>
    <t>Горелки газовые</t>
  </si>
  <si>
    <t>Горелка газовая курковая ГГК ULTRA Turbo (турбо-стакан 60 мм, L трубки =500-600 мм, мощность=75 кВт</t>
  </si>
  <si>
    <t xml:space="preserve">         Горелки газовые</t>
  </si>
  <si>
    <t xml:space="preserve"> Черепица Ruflex</t>
  </si>
  <si>
    <t>Плитка Ruflex Runa спелый каштан (1 уп. - 3 м.)</t>
  </si>
  <si>
    <t>Плитка Ruflex Sota зелёный базилик  (1 уп. - 3 м.)</t>
  </si>
  <si>
    <t>Плитка Ruflex Sota красный крыжовник  (1 уп. - 3 м.)</t>
  </si>
  <si>
    <t>Плитка Ruflex Sota тёмный щоколад  (1 уп. - 3 м.)</t>
  </si>
  <si>
    <t>Ендовый ковёр Ruflex Vio зелёный, сложный коричневый, красный ( 1 рулон- 7 м)</t>
  </si>
  <si>
    <t>Конёк/карниз Ruflex зелёный, коричневый, красный (17/21)</t>
  </si>
  <si>
    <t>упак.</t>
  </si>
  <si>
    <t>Подкладочный ковёр Ruflex самоклеящийся (1 рул. - 15 м)</t>
  </si>
  <si>
    <t>Монт. пена "Soudal"  750 мм</t>
  </si>
  <si>
    <t>Тачка садовая 65 л/120 кг 1к G</t>
  </si>
  <si>
    <t>Тачка садовая 65 л/120 кг 2к G</t>
  </si>
  <si>
    <t>Тачка садовая 117 ZP, 65 л/120 кг 1 к</t>
  </si>
  <si>
    <t>Тачка строительная 65 л/180 кг 1 к G</t>
  </si>
  <si>
    <t>Тачка строительная 100 л/200 кг 2 к G</t>
  </si>
  <si>
    <t xml:space="preserve">Тачка строительная 100 л/300 кг 2 к </t>
  </si>
  <si>
    <t>Порифлекс -М "Полосы теплозвукоизоляционные полиэтиленовые пористые, толщ. 3 мм (1 рул./25 м)</t>
  </si>
  <si>
    <t>Порифлекс -М "Полосы теплозвукоизоляционные полиэтиленовые пористые, толщ. 4 мм (1 рул./25 м)</t>
  </si>
  <si>
    <t>Порифлекс -М ПМ "Полосы теплозвукоизоляционные полиэтиленовые пористые покрытые полимер. плёнкой с одной стороны , толщ. 4 мм (1 рул./25 м)</t>
  </si>
  <si>
    <t xml:space="preserve">                                  Аэраторы</t>
  </si>
  <si>
    <t>Аэратор Поливент</t>
  </si>
  <si>
    <t>Аэратор Поливент- Стандарт</t>
  </si>
  <si>
    <t>Плита/Китай/595*595*8 мм Nemiga 1 уп./5,76 м2</t>
  </si>
  <si>
    <t>Плиты в рулонах ISOVER PROFI- TWIN 50*1220*6000 (14,62 м2)</t>
  </si>
  <si>
    <t xml:space="preserve">                   Сухие строительные смеси Диамант</t>
  </si>
  <si>
    <t>Состав клеевой полиминеральный КС 1 Диамант 181 (25 кг)</t>
  </si>
  <si>
    <t>Состав клеевой полиминеральный КС 1 Диамант 182 (25 кг)</t>
  </si>
  <si>
    <t>Краска акриловая в/д белая Diamand Фасад (15.5 кг), 10 л</t>
  </si>
  <si>
    <t>Краска акриловая в/д белая Diamand Фасад (7,75 кг), 5 л</t>
  </si>
  <si>
    <t>Краска акриловая в/д белая Diamant Комфорт (14,4 кг) , 10 л</t>
  </si>
  <si>
    <t xml:space="preserve">Краска акриловая в/д белая Diamand Ренова (16,4 кг) 10 л </t>
  </si>
  <si>
    <t xml:space="preserve">Краска акриловая в/д белая Diamand Ренова (4,1 кг) 2,5 л </t>
  </si>
  <si>
    <t xml:space="preserve">Краска акриловая в/д белая Diamand Ренова (8,2 кг) 5 л </t>
  </si>
  <si>
    <t>Краска ВД-АК Alpina EXPERT Fassadenfarbe белая 15 л (23,3 кг)</t>
  </si>
  <si>
    <t>Краска ВД-АК Alpina EXPERT Fassadenfarbe белая 2,5 л (3,88 кг)</t>
  </si>
  <si>
    <t>Краска ВД-АК Alpina EXPERT Renova белая 10 л (16,4 кг)</t>
  </si>
  <si>
    <t>Краска ВД-АК Alpina EXPERT Renova белая 15 л (24,6 кг)</t>
  </si>
  <si>
    <t>Краска ВД-АК Alpina Надёжная интерьерная белая 10 л (15 кг)</t>
  </si>
  <si>
    <t>Краска ВД-АК Alpina Надёжная фасадная  белая 2,5 л (3,88 кг)</t>
  </si>
  <si>
    <t>Краска ВД-АК Alpina Практичная  интерьерная белая 10 л (16,4 кг)</t>
  </si>
  <si>
    <t>Краска ВД-АК Alpina EXPERT Mattlatex белая 10 л (15 кг)</t>
  </si>
  <si>
    <t>Краска ВД-АК Alpina EXPERT Mattlatex белая 15 л (22,5 кг)</t>
  </si>
  <si>
    <t>Краска поливинилацетатная в/д белая Diamand Латекс 2,5 л (3,75 кг)</t>
  </si>
  <si>
    <t>Краска поливинилацетатная в/д белая Diamand Латекс 5 л (7,5 кг)</t>
  </si>
  <si>
    <t xml:space="preserve">Шпатлёвка белая , В П 1 Д Alpina EXPERT Feinspachel Finish 15 кг </t>
  </si>
  <si>
    <t xml:space="preserve">Шпатлёвка белая , В П 1 Д Alpina EXPERT Feinspachel Finish 4,5 кг </t>
  </si>
  <si>
    <t>Лаки и эмали Alpina</t>
  </si>
  <si>
    <t>Лак алкидный Alpina для мебели (Alpina Moebel) глянцевый 750 мл/0,683 кг</t>
  </si>
  <si>
    <t>Лак алкидный Alpina для мебели (Alpina Moebel) шелковисто-матовый  750 мл/0,701 кг</t>
  </si>
  <si>
    <t>Эмаль алкидная Alpina  для радиаторов (Alpina Heizkoerper) бел., 750 мл/0,855 кг</t>
  </si>
  <si>
    <t>Эмаль алкидная Alpina  прямо на ржавчину (Alpina Direkt auf Rost) Ral 8017 шок., 750 мл/0,713 кг</t>
  </si>
  <si>
    <t>Эмаль алкидная Alpina  прямо на ржавчину (Alpina Direkt auf Rost) Ral 9005 чёрн., 750 мл/0,683 кг</t>
  </si>
  <si>
    <t>Эмаль алкидная Alpina  прямо на ржавчину (Alpina Direkt auf Rost) Ral 9006 сереб., 750 мл/0,702 кг</t>
  </si>
  <si>
    <t>Эмаль алкидная Alpina  Белая эмаль (Alpina Weisslack) глянцевая 2,5 л/2,675 кг</t>
  </si>
  <si>
    <t>Эмаль алкидная Alpina  Белая эмаль (Alpina Weisslack) глянцевая 750 мл/0,803 кг</t>
  </si>
  <si>
    <t>Эмаль алкидная Alpina  Белая эмаль (Alpina Weisslack) шелковисто-матовая 2,5 л /3,15 кг</t>
  </si>
  <si>
    <t>Эмаль алкидная Alpina  Белая эмаль (Alpina Weisslack) шелковисто-матовая 750 мл /0,945 кг</t>
  </si>
  <si>
    <t>Лента уплотнительная самоклеющая 70 мм*30 м (Латвия)</t>
  </si>
  <si>
    <t>Лента уплотнительная самоклеющая 95 мм*30 м (Латвия)</t>
  </si>
  <si>
    <t xml:space="preserve">Плита гипсоволокнистая ГВЛ Кнауф 10*1200*2500 вл. </t>
  </si>
  <si>
    <t xml:space="preserve">Плита гипсоволокнистая ГВЛ Кнауф 12,5*1200*2500 вл. </t>
  </si>
  <si>
    <t>Светильник потолочный ЛПО-71-4*18-552/Астра, Россия</t>
  </si>
  <si>
    <t>Портландцемент с доб. ПЦ 500 -Д20 ГОСТ 10178-85 тар. в б/м , Красносельск 25кг</t>
  </si>
  <si>
    <t>Сетка "Рабица" оцинкованная 50*50*1,8 H=1,2</t>
  </si>
  <si>
    <t>Плита PAROC Linio 15 100 600*1200, Литва</t>
  </si>
  <si>
    <t>Плита PAROC Linio 15 50 600*1200, Литва</t>
  </si>
  <si>
    <t>Плита ППТ 15Н-А "Добротерм" 1000*1000*100 мм</t>
  </si>
  <si>
    <t>Стремянка односекционная S6</t>
  </si>
  <si>
    <t>Бетоносмесители MR 140</t>
  </si>
  <si>
    <t>Бетоносмесители MR 180</t>
  </si>
  <si>
    <t>Чердачная лестница СМАРТ (LWS) 2,8/60*120, Украина 600*1200</t>
  </si>
  <si>
    <t>Плита потолочная минераловатная Budmaster 600*600*8 мм, Китай</t>
  </si>
  <si>
    <t>Плита г/к Rigips GKB 1200х2600х12,5 (стандартный)</t>
  </si>
  <si>
    <t>Плита г/к Rigips GKB 1200х3000х12,5 (стандартный)</t>
  </si>
  <si>
    <t>Плита г/к Rigips GKB 1200х2600х9,5 (стандартный)</t>
  </si>
  <si>
    <t>Плита г/к Rigips GKB 1200х3000х9,5 (стандартный)</t>
  </si>
  <si>
    <t>Плита г/к Rigips GKBI 1200х2600х12,5 (влагостойкий)</t>
  </si>
  <si>
    <t>Плита г/к Rigips GKBI 1200х3000х12,5 (влагостойкий)</t>
  </si>
  <si>
    <t>Плита г/к   Кнауф 12,5*1200*2500 (обычная)</t>
  </si>
  <si>
    <t>Плита г/к   Кнауф 12,5*1200*3000 (обычная)</t>
  </si>
  <si>
    <t>Плита г/к   Кнауф 9,5*1200*2500 (обычная)</t>
  </si>
  <si>
    <t>Плита г/к   Кнауф 9,5*1200*3000 (обычная)</t>
  </si>
  <si>
    <t>Плита г/к   Кнауф 12,5*1200*2500 (влагостойкая)</t>
  </si>
  <si>
    <t>Плита г/к   Кнауф 12,5*1200*3000 (влагостойкая)</t>
  </si>
  <si>
    <t>Плита г/к   Кнауф 9,5*1200*2500 (влагостойкая)</t>
  </si>
  <si>
    <t>Плита г/к   Кнауф 12,5*1200*2500 (огнестойкий)</t>
  </si>
  <si>
    <t>Плита г/к   Кнауф 12,5*1200*3000 (огнестойкий)</t>
  </si>
  <si>
    <t>Плита г/к Волма 3000*1200*12,5 (обычная)</t>
  </si>
  <si>
    <t>Плита г/к Волма 2500*1200*12,5 (обычная)</t>
  </si>
  <si>
    <t>Плита г/к Волма 2500*1200*12,5( влагостойкая)</t>
  </si>
  <si>
    <t>Плита г/к Волма 3000*1200*12,5( влагостойкая)</t>
  </si>
  <si>
    <t>Профиль ПЛ 60-27-0,5-3000 ОТ СТБ 1177-99, РФ</t>
  </si>
  <si>
    <t>Чердачная лестница СМАРТ (LWS) 3,05/60*130, Украина 600*1300</t>
  </si>
  <si>
    <t>Стремянка односекционная S7</t>
  </si>
  <si>
    <t>Бетоносмесители MR 120</t>
  </si>
  <si>
    <t>Бетоносмесители MR 160</t>
  </si>
  <si>
    <t>Сетка стеклянная штукатурная 5*5 ССШ 145, 50 м2</t>
  </si>
  <si>
    <t>Сетка стеклянная штукатурная 5*5 ССШ 160, 50 м2</t>
  </si>
  <si>
    <t>Плита PAROC Linio 15 30 600*1200, Литва</t>
  </si>
  <si>
    <t>Гвоздь кровельный   100 шт/уп (коричневый, красный,чёрный)</t>
  </si>
  <si>
    <t>Уголок алюм. перфорированный с сеткой, 3 м</t>
  </si>
  <si>
    <t>Уголок ПВХ арочный, 3 м</t>
  </si>
  <si>
    <t>Цокольный профиль алюм. 53 мм*25 м</t>
  </si>
  <si>
    <t>Плиты бетонные для тротуаров со струйной обработкой "Корфу" 40*40</t>
  </si>
  <si>
    <t>Плиты облицовочные бетонные со струйной обработкой "Родос" 30*30</t>
  </si>
  <si>
    <t>Технофас Эффект 600*1200*80мм (2,16 м2 в пачке)</t>
  </si>
  <si>
    <t>Плиты ТЕХНОПЛЕКС 1180*580*40L(8 плит) (0,27376 м3)</t>
  </si>
  <si>
    <t>Виниловый сайдинг DOCKE</t>
  </si>
  <si>
    <t>Сайдинг (корабельный брус) халва, фисташки, сливки, крем-брюле, карамель, лимон, персик, киви, банан, капучино, пломбир</t>
  </si>
  <si>
    <t>Околооконный профиль (сливки, крем-брюле, карамель, лимон, персик, киви, банан, капучино, пломбир)</t>
  </si>
  <si>
    <t>Н-профиль (сливки, крем-брюле, карамель, лимон, персик, киви, банан, капучино, пломбир)</t>
  </si>
  <si>
    <t>Внешний угол (сливки, крем-брюле, карамель, лимон, персик, киви, банан, капучино, пломбир)</t>
  </si>
  <si>
    <t>Внутренний угол (сливки, крем-брюле, карамель, лимон, персик, киви, банан, капучино, пломбир)</t>
  </si>
  <si>
    <t>Н-профиль (шоколад, гранат)</t>
  </si>
  <si>
    <t>Внутренний угол (шоколад, гранат)</t>
  </si>
  <si>
    <t>Внешний угол (шоколад, гранат)</t>
  </si>
  <si>
    <t>Стартовый профиль (пломбир)</t>
  </si>
  <si>
    <t>Финишный профиль (сливки, крем-брюле, карамель, лимон, персик, киви, банан, капучино, пломбир)</t>
  </si>
  <si>
    <t>Финишный профиль (шоколад, гранат)</t>
  </si>
  <si>
    <t>J - профиль (сливки, крем-брюле, карамель, лимон, персик, киви, банан, капучино, пломбир)</t>
  </si>
  <si>
    <t>J - профиль (шоколад, гранат)</t>
  </si>
  <si>
    <t>Сайдинг (корабельный брус) халва, фисташки, сливки, крем-брюле, карамель, лимон, персик, киви, банан, капучино, пломбир)</t>
  </si>
  <si>
    <t>Шпатлёвка Акрил Путц СТ 15 Старт Плюс шпатл. Гладь, 15 кг РБ</t>
  </si>
  <si>
    <t>Плита OSB-3 ECO 10*2500*1250, РБ</t>
  </si>
  <si>
    <t>Грунтовка акриловая пропиточная Diamant Грунт, 10 л</t>
  </si>
  <si>
    <t>Грунтовка акриловая пропиточная Diamant Грунт, 5 л</t>
  </si>
  <si>
    <t>Грунтовка акриловая пропиточная Diamant Грунт, 2,5 л</t>
  </si>
  <si>
    <t>Грунтовка В П 1Д Alpina Грунтовка против плесени 1л/1,02 кг</t>
  </si>
  <si>
    <t>Грунтовка НВ1Д Alpina EXPERT Beton-kontakt 15 кг</t>
  </si>
  <si>
    <t>Грунтовка НВ1Д Alpina EXPERT Beton-kontakt 4 кг</t>
  </si>
  <si>
    <t>Грунтовка НВ1Д Alpina EXPERT Grund Konzentrat 10 л/10,3 кг</t>
  </si>
  <si>
    <t>Грунтовка НВ1Д Alpina EXPERT Grund Konzentra 2,5 л/2,58 кг</t>
  </si>
  <si>
    <t>Грунтовка НВ1Д Alpina EXPERT Grund Konzentra 1 л/1,03 кг</t>
  </si>
  <si>
    <t>Грунтовка НВ П1  Alpina Грунтовка 10 л/10,2 кг</t>
  </si>
  <si>
    <t xml:space="preserve">Шпатлёвка белая , В П 1 Д Alpina EXPERT Feinspachel Finish 25 кг </t>
  </si>
  <si>
    <t>Эмаль алкидная Alpina  прямо на ржавчину (Alpina Direkt auf Rost) Ral 8017 зел., 750 мл/0,705 кг</t>
  </si>
  <si>
    <t>Эмаль акриловая Alpina водоразб. бел. глянц. 750 мл (0,915 кг)</t>
  </si>
  <si>
    <t>Эмаль акриловая Alpina водоразб. бел. шелк.-мат. 750 мл (0,915 кг)</t>
  </si>
  <si>
    <t>Эмаль акриловая Alpina колеруемая глянц. База 2, 2,4 л</t>
  </si>
  <si>
    <t>Лак акриловый Alpina водоразб. для мебели (Alpina Aqua Moebel) шелковисто-матовый  750 мл/0,788 кг</t>
  </si>
  <si>
    <t>Лак акриловый Alpina водоразб. для мебели (Alpina Aqua Moebel) глянцевый  750 мл/0,788 кг</t>
  </si>
  <si>
    <t>Цокольный профиль алюм.83 мм*25 м</t>
  </si>
  <si>
    <t>Цокольный профиль алюм. 103 мм*25 м</t>
  </si>
  <si>
    <t>Лента стеклянная самокл. ССС-60 (45х90) ТУ BY 300059047.086-2011</t>
  </si>
  <si>
    <t>Трубы и люки канализационные</t>
  </si>
  <si>
    <t>Колено кан. ПП 110/45, Польша</t>
  </si>
  <si>
    <t>Колено кан. ПП 110/90, Польша</t>
  </si>
  <si>
    <t>Колено кан. ПП 50/45, Польша</t>
  </si>
  <si>
    <t>Колено кан. ПП 50/90, Польша</t>
  </si>
  <si>
    <t>Крестовина кан. ПП 110/110/110/90, Польша</t>
  </si>
  <si>
    <t>Крестовина кан. ПП 50/50/50/90, Польша</t>
  </si>
  <si>
    <t>Люк лёгкий полимерно-композитный зелёный, 10кН, РФ</t>
  </si>
  <si>
    <t>Люк лёгкий полимерно-композитный зелёный, 30кН, РФ</t>
  </si>
  <si>
    <t>Люк лёгкий полимерно-композитный красный, 30кН, РФ</t>
  </si>
  <si>
    <t>Люк лёгкий полимерно-композитный серый, 30кН, РФ</t>
  </si>
  <si>
    <t>Люк лёгкий полимерно-композитный чёрный, 30кН, РФ</t>
  </si>
  <si>
    <t>Муфта надвижная кан. ПП 50, Польша</t>
  </si>
  <si>
    <t>Муфта соединительная кан. ПП 110, Польша</t>
  </si>
  <si>
    <t>Муфта соединительная кан. ПП 50, Польша</t>
  </si>
  <si>
    <t>Прочистка (ревизия) кан. ПП110, Польша</t>
  </si>
  <si>
    <t>Прочистка (ревизия) кан. ПП50, Польша</t>
  </si>
  <si>
    <t>Редукция кан. ПП 110/50, Польша</t>
  </si>
  <si>
    <t>Тапер ПП )переход)/чугун 124/110, Польша</t>
  </si>
  <si>
    <t>Тапер ПП )переход)/чугун 71/50, Польша</t>
  </si>
  <si>
    <t>Тройник кан. ПП 110/110/45, Польша</t>
  </si>
  <si>
    <t>Тройник кан. ПП 110/110/90, Польша</t>
  </si>
  <si>
    <t>Тройник кан. ПП 110/50/45, Польша</t>
  </si>
  <si>
    <t>Тройник кан. ПП 110/50/90, Польша</t>
  </si>
  <si>
    <t>Тройник кан. ПП 50/50/45, Польша</t>
  </si>
  <si>
    <t>Тройник кан. ПП 50/50/90, Польша</t>
  </si>
  <si>
    <t>Труба кан. ПВХ 110*0,5 м, Польша</t>
  </si>
  <si>
    <t>Труба кан. ПВХ 110*1,5 м, Польша</t>
  </si>
  <si>
    <t>Труба кан. ПВХ 110*1 м, Польша</t>
  </si>
  <si>
    <t>Труба кан. ПВХ 110*2 м, Польша</t>
  </si>
  <si>
    <t>Труба кан. ПВХ 110*3 м, Польша</t>
  </si>
  <si>
    <t>Труба кан. ПВХ 50*1,5 м, Польша</t>
  </si>
  <si>
    <t>Труба кан. ПВХ 50*1 м, Польша</t>
  </si>
  <si>
    <t>Труба кан. ПВХ 50*2 м, Польша</t>
  </si>
  <si>
    <t>Фитинг пробка (заглушка) кан. ПП 110, Польша</t>
  </si>
  <si>
    <t>Фитинг пробка (заглушка) кан. ПП 50, Польша</t>
  </si>
  <si>
    <t>Фитинг решётчатый сточный 110 прямой, Польша</t>
  </si>
  <si>
    <t>Фитинг решётчатый сточный 110 угольник, Польша</t>
  </si>
  <si>
    <t>Фитинг решётчатый сточный 50 (с отводом), Польша</t>
  </si>
  <si>
    <t>Фитинг решётчатый сточный 50 прямой низкий, Польша</t>
  </si>
  <si>
    <t>Теплозвукоизоляция Плита ПРОФИТЕП 50 норма (в упак. 12 м2) TS 040 50*610*1230</t>
  </si>
  <si>
    <t>Плита OSB-3 ECO 9*2500*1250, РБ</t>
  </si>
  <si>
    <t>Плита OSB-3 ECO 12*2500*1250, РБ</t>
  </si>
  <si>
    <t>Плита OSB-3 ECO 15*2500*1250, РБ</t>
  </si>
  <si>
    <t>Цокольный профиль алюм. 73 мм*25 м</t>
  </si>
  <si>
    <t>Монт. Пена "Soudal" Gun  750 мм</t>
  </si>
  <si>
    <t>Герметик силикон нейтр. санит.Soudal Silirub 2/S бел. 300 мм</t>
  </si>
  <si>
    <t>Герметик акриловый Soudal белый 300 мл</t>
  </si>
  <si>
    <t>Герметик силикон нейтрального типа Soudal прозр.300 мл</t>
  </si>
  <si>
    <t>Герметик силикон санитарный Soudal белый 300 мл</t>
  </si>
  <si>
    <t>Герметик силикон санитарный Soudal прозр. 300 мл</t>
  </si>
  <si>
    <t>Плита PAROC Linio 15 100 600*1200 (2,16 м2), Литва</t>
  </si>
  <si>
    <t>Плита PAROC Linio 15 50 600*1200 (4,32 м2), Литва</t>
  </si>
  <si>
    <t>Плита PAROC Linio 15 30 600*1200 (5,04 м2), Литва</t>
  </si>
  <si>
    <t>Дюбель с шурупом в потай, Украина 6*40 (200шт)</t>
  </si>
  <si>
    <t>Дюбель с шурупом цилиндр, Украина 6*40 (200шт)</t>
  </si>
  <si>
    <t>Дюбель с шурупом в потай, Украина 6*60 (200шт)</t>
  </si>
  <si>
    <t>Дюбель с шурупом цилиндр, Украина 6*60 (200шт)</t>
  </si>
  <si>
    <t>Саморез 3,5*11 сверло (1 000 шт.)</t>
  </si>
  <si>
    <t>Саморез 3,5*11 острые (1 000 шт.)</t>
  </si>
  <si>
    <t>Саморез гипс/дерево 3,5*41 (1 000 шт.)</t>
  </si>
  <si>
    <t>Саморез гипс/дерево 3,5*51 ( 1 000 шт.)</t>
  </si>
  <si>
    <t xml:space="preserve">Саморез для г/к-дерево 3,5*45 (1000шт.) </t>
  </si>
  <si>
    <t xml:space="preserve">Саморез для г/к-мет. 3,5*45 (1000шт.) </t>
  </si>
  <si>
    <t>Саморез для г/к-мет. 3,5*55 (1 000 шт.)</t>
  </si>
  <si>
    <t>Саморез гипс/дерево 4,2*75 (1 000 шт.)</t>
  </si>
  <si>
    <t>Саморез гипс/дерево 3,5*51 (1 000 шт.)</t>
  </si>
  <si>
    <t xml:space="preserve">Саморез для г/к-мет. 3,5*45 (1000 шт.) </t>
  </si>
  <si>
    <t xml:space="preserve">                      Гипсокартон Белгипс</t>
  </si>
  <si>
    <t>Лист гипсокартонный 2500*1200*12,5 (обычный)</t>
  </si>
  <si>
    <t>Лист гипсокартонный 2500*1200*12,5 (влагостойкий)</t>
  </si>
  <si>
    <t>Лист гипсокартонный 2500*1200*9.5 (обычный)</t>
  </si>
  <si>
    <t>Плитка для пола неглаз. "Грес" 300*300, светло-серая</t>
  </si>
  <si>
    <t xml:space="preserve">                                                                   Плитка "Керамогранит" Техногресс</t>
  </si>
  <si>
    <t>Силовая и садовая техника компании HYUNDAI</t>
  </si>
  <si>
    <t>Компрессор Hyundai, 8бар, 24 л, 250л/мин</t>
  </si>
  <si>
    <t>Компрессор Hyundai, 8бар, 50 л, 250л/мин</t>
  </si>
  <si>
    <t>Компрессор Hyundai, 8бар, 50 л, 350л/мин</t>
  </si>
  <si>
    <t>Компрессор Hyundai, 8бар, 50 л, 400л/мин, ременной</t>
  </si>
  <si>
    <t>Компрессор Hyundai, 8бар, 70 л, 400л/мин, ременной</t>
  </si>
  <si>
    <t>Бензопила  Hyundai, 2,3л.с., 35 см</t>
  </si>
  <si>
    <t>Бензопила  Hyundai, 2,3л.с., 40 см</t>
  </si>
  <si>
    <t>Бензопила  Hyundai, 2,7л.с., 40 см, кейс</t>
  </si>
  <si>
    <t>Бензопила  Hyundai, 3,1л.с., 45 см</t>
  </si>
  <si>
    <t>Бензопила  Hyundai, 4,1л.с., 50 см</t>
  </si>
  <si>
    <t>Бензогенератор Hyundai, OHV двигатель 6,5л.с., 2,5кВт</t>
  </si>
  <si>
    <t>Культиватор бензиновый Hyundai, 5,5 л.с.</t>
  </si>
  <si>
    <t>Культиватор бензиновый Hyundai, 5,5 л.с., реверс</t>
  </si>
  <si>
    <t>Культиватор бензиновый Hyundai, 6,5 л.с., реверс</t>
  </si>
  <si>
    <t>Бензогенератор Hyundai, OHV двигатель 7,0л.с., 3,0кВт, ручной запуск</t>
  </si>
  <si>
    <t>Бензогенератор Hyundai, OHV двигатель 7,0л.с., 3,0кВт,электро- ручной запуск</t>
  </si>
  <si>
    <t>Бензогенератор Hyundai, OHV двигатель 13,0л.с., 5,5кВт, ручной запуск</t>
  </si>
  <si>
    <t>Бензогенератор Hyundai, OHV двигатель 13,0л.с., 5,5кВт,электро- ручной запуск</t>
  </si>
  <si>
    <t>Бензогенератор Hyundai, OHV двигатель 13,0л.с., 5,5кВт (набор колёс в комплекте)</t>
  </si>
  <si>
    <t>Бензогенератор Hyundai, OHV двигатель 15,0л.с.,7,0кВт, 380 В</t>
  </si>
  <si>
    <t>Мотокоса Brush Cutter 26 СС изогнутый вал</t>
  </si>
  <si>
    <t>Мотокоса Brush Cutter 26 СС  прямой разборный вал</t>
  </si>
  <si>
    <t xml:space="preserve">Мотокоса Brush Cutter 34 СС  </t>
  </si>
  <si>
    <t xml:space="preserve">Мотокоса Brush Cutter 42 СС  </t>
  </si>
  <si>
    <t>Газонокосилка 41 см, push, basik mobel</t>
  </si>
  <si>
    <t>Газонокосилка 41 см, self propelled, basik mobel</t>
  </si>
  <si>
    <t>Газонокосилка 46 см, self propelled, 3 in 1, basik mobel</t>
  </si>
  <si>
    <t>Газонокосилка 55 см, self propelled, basik mobel</t>
  </si>
  <si>
    <t>Плита Classic-Plus-100 MPS 610*1170 (8,5644 м2), РП</t>
  </si>
  <si>
    <t>Плита Classic-Plus-50 TWIN MPS 610*1170 (17,1288 м2), РП</t>
  </si>
  <si>
    <t>Облицовочный кирпич</t>
  </si>
  <si>
    <t>Кирпич пустотелый стандартный гладкий 250*120*65, песчаник</t>
  </si>
  <si>
    <t>Кирпич пустотелый стандартный гладкий 250*120*65, клинкер</t>
  </si>
  <si>
    <t>Кирпич пустотелый стандартный гладкий 250*120*65, шоколад</t>
  </si>
  <si>
    <t>Кирпич полнотелый стандартный гладкий 250*120*65, шоколад</t>
  </si>
  <si>
    <t>Кирпич полнотелый стандартный гладкий 250*120*65, песчаник</t>
  </si>
  <si>
    <t>Кирпич полнотелый стандартный гладкий 250*120*65, клинкер</t>
  </si>
  <si>
    <t>Кирпич полнотелый стандартный фактурный  250*100*65, песчаник</t>
  </si>
  <si>
    <t>Кирпич полнотелый стандартный фактурный  250*100*65, клинкер</t>
  </si>
  <si>
    <t>Кирпич полнотелый стандартный фактурный  250*100*65,шоколад</t>
  </si>
  <si>
    <t>Кирпич пустотелый стандартный фактурный  250*120*65,песчаник</t>
  </si>
  <si>
    <t>Кирпич пустотелый стандартный фактурный  250*120*65,клинкер</t>
  </si>
  <si>
    <t>Кирпич пустотелый стандартный фактурный  250*120*65,шоколад</t>
  </si>
  <si>
    <t>Кирпич пустотелый узкий  250*60*65,песчаник</t>
  </si>
  <si>
    <t>Кирпич пустотелый узкий  250*60*65,клинкер</t>
  </si>
  <si>
    <t>Кирпич пустотелый узкий  250*60*65,шоколад</t>
  </si>
  <si>
    <t>Плитка фасадная 250*65*20, песчаник</t>
  </si>
  <si>
    <t>Плитка фасадная 250*65*20, клинкер</t>
  </si>
  <si>
    <t>Плитка фасадная 250*65*20, шоколад</t>
  </si>
  <si>
    <t>10. Инструменты Hardy</t>
  </si>
  <si>
    <t>11. Силовая и садовая техника компании HYUNDAI</t>
  </si>
  <si>
    <t>12. Общий прайс</t>
  </si>
  <si>
    <t>Профиль стоечный 50-50-0,45-3000 ОТ СТБ 1177-99, РБ</t>
  </si>
  <si>
    <t>Профиль стоечный 75-50-0,45-3000 ОТ СТБ 1177-99, РБ</t>
  </si>
  <si>
    <t>Профиль стоечный 100-50-0,45-3000 ОТ СТБ 1177-99, РБ</t>
  </si>
  <si>
    <t>Мат "ISOVER" CLASSIC-TWIN-50/Y (15,006 м2) РФ</t>
  </si>
  <si>
    <t>Плиты ТЕХНОПЛЕКС 1180*580*50L (0,20532  м3)</t>
  </si>
  <si>
    <t>Плиты ТЕХНОПЛЕКС 1180*580*50L (0,20532 м3)</t>
  </si>
  <si>
    <t>Плиты ТЕХНОПЛЕКС 1180*580*40L (0,27376 м3)</t>
  </si>
  <si>
    <t>Кнауф Ротбанд Паста профи 18 кг</t>
  </si>
  <si>
    <t>Кнауф Ротбанд Паста профи 5 кг</t>
  </si>
  <si>
    <t>Плита потолочная  минераловатная Armstrong Retail Plain 90RH Board  600*600*12 мм (7,2м2), Германия</t>
  </si>
  <si>
    <t>Портландцемент с доб. ПЦ 500 -Д0 ГОСТ 10178-85 тар. в б/м, Костюковичи 25кг</t>
  </si>
  <si>
    <t>Тайфун-Мастер № 29 ремонт.состав для заполнения и выравн.поврежд.уч. бетон. конст.  (меш.25 кг.)</t>
  </si>
  <si>
    <t>Тайфун-Мастер № 32-е Шпатлевка белая цементная  финишная  (меш. 4 кг)</t>
  </si>
  <si>
    <t>Тайфун-Мастер № 35 гипс строительный (меш 15 кг.)</t>
  </si>
  <si>
    <t>Клеевой состав. полиминер. Люкс-Плюс для прикл. теплоиз. мат. и устр. армир. слоя (25кг)</t>
  </si>
  <si>
    <t>Растворная смесь сухая облицовочная "Люкс" цементная (25кг)</t>
  </si>
  <si>
    <t>Растворная смесь сухая облицовочная гипсовая "Люкс" (30кг)</t>
  </si>
  <si>
    <t>Растворная смесь сухая облицовочная цементная, клеевой состав "Люкс" (10кг)</t>
  </si>
  <si>
    <t>Растворная сухая смесь облицовочная Люкс-Плюс цементная (25кг)</t>
  </si>
  <si>
    <t>Растворная сухая смесь облицовочная Люкс-Плюс цементная (5кг)</t>
  </si>
  <si>
    <t>Шпатлевка белая В ПМ гипсовая 1СС "Люкс Ekomodern" (15 кг)</t>
  </si>
  <si>
    <t>Штукатурка гипсовая защитно-отделочная светло-серая Люкс (30кг)</t>
  </si>
  <si>
    <t>Штукатурка цементная защитно-отделочная серая "Люкс" (25кг)</t>
  </si>
  <si>
    <t>Фуга Люкс белая №001 меш 2 кг</t>
  </si>
  <si>
    <t>Фуга Люкс светло-серая №035 меш 2 кг</t>
  </si>
  <si>
    <t>Фуга Люкс светло-голубая №029 меш 2 кг</t>
  </si>
  <si>
    <t>Фуга Люкс светло-бежевая № 018 меш 2кг</t>
  </si>
  <si>
    <t>Фуга Люкс коричневая № 023 меш 2кг</t>
  </si>
  <si>
    <t>Фуга Люкс розовая № 012 меш 2кг</t>
  </si>
  <si>
    <t>Фуга Люкс бежевая № 020 меш 2кг</t>
  </si>
  <si>
    <t>Фуга Люкс темно-коричневая № 024 меш 2кг</t>
  </si>
  <si>
    <t>Фуга Люкс зеленая № 027 меш 2кг</t>
  </si>
  <si>
    <t>Фуга Люкс голубая № 031 меш 2кг</t>
  </si>
  <si>
    <t>Фуга Люкс серая № 036 меш 2кг</t>
  </si>
  <si>
    <t>Фуга Люкс кремовая № 010 меш 2кг</t>
  </si>
  <si>
    <t>Фуга Люкс кирпичная № 021 меш 2кг</t>
  </si>
  <si>
    <t>Фуга Люкс желтая № 006 меш 2кг</t>
  </si>
  <si>
    <t>Фуга Люкс оранжевая № 008 меш 2кг</t>
  </si>
  <si>
    <t>Фуга Люкс светло-красная № 014 меш 2кг</t>
  </si>
  <si>
    <t>Фуга Люкс черная № 037 меш 2кг</t>
  </si>
  <si>
    <t>Бумага наждачная 180 11см* 4,5м</t>
  </si>
  <si>
    <t>Бумага наждачная 23*28см 400 водостойкая</t>
  </si>
  <si>
    <t>Бумага наждачная 23*28см1200 водостойкая</t>
  </si>
  <si>
    <t>Бумага наждачная 23*28см180 водостойкая</t>
  </si>
  <si>
    <t>Бумага наждачная 23*28см320 водостойкая</t>
  </si>
  <si>
    <t>Бумага наждачная 23*28см800 водостойкая</t>
  </si>
  <si>
    <t>Бумага наждачная 40 11см* 4,5м</t>
  </si>
  <si>
    <t>Бумага наждачная 60 11см* 4,5м</t>
  </si>
  <si>
    <t>Бумага наждачная 80 11см* 4,5м</t>
  </si>
  <si>
    <t>Валик  Moltopren 10 см d=35 мм</t>
  </si>
  <si>
    <t>Валик  с ручкой 10 см Mikrofaza</t>
  </si>
  <si>
    <t>Валик 10 см Moltopren с ручкой</t>
  </si>
  <si>
    <t>Валик 10см   Velur</t>
  </si>
  <si>
    <t>Валик 10см  Velur MIDI</t>
  </si>
  <si>
    <t>Валик 10см  с ручкой Velur</t>
  </si>
  <si>
    <t>Валик 10см Hardex MIDI</t>
  </si>
  <si>
    <t>Валик 10см Hardex с ручкой</t>
  </si>
  <si>
    <t>Валик 10см Hardstar</t>
  </si>
  <si>
    <t>Валик 10см Hardstar MIDI</t>
  </si>
  <si>
    <t>Валик 10см Hardstar с ручкой</t>
  </si>
  <si>
    <t>Валик 10см Moltoflok с ручкой</t>
  </si>
  <si>
    <t>Валик 10см с ручкой Gepаrdakryl</t>
  </si>
  <si>
    <t>Валик 15см  Velur MIDI</t>
  </si>
  <si>
    <t>Валик 15см  Velur с ручкой</t>
  </si>
  <si>
    <t>Валик 18 см Moltopren+ручка</t>
  </si>
  <si>
    <t>Валик 18см  Velur</t>
  </si>
  <si>
    <t>Валик 18см  Velur с ручкой</t>
  </si>
  <si>
    <t>Валик 18см  с ручкой Mikrofasa</t>
  </si>
  <si>
    <t>Валик 18см + ручка Gepаrdakryl</t>
  </si>
  <si>
    <t>Валик 18см Gepаrdakryl</t>
  </si>
  <si>
    <t>Валик 18см Hardex</t>
  </si>
  <si>
    <t>Валик 18см Hardex с ручкой</t>
  </si>
  <si>
    <t>Валик 18см Hardex фасадный</t>
  </si>
  <si>
    <t>Валик 18см Hardstar</t>
  </si>
  <si>
    <t>Валик 18см Hardstar с ручкой</t>
  </si>
  <si>
    <t>Валик 25 см Hardex фасадный  d=68мм</t>
  </si>
  <si>
    <t>Валик 25 см Moltopren+ручка</t>
  </si>
  <si>
    <t>Валик 25см  Microfaza c ручкой</t>
  </si>
  <si>
    <t>Валик 25см  Velur</t>
  </si>
  <si>
    <t>Валик 25см  с ручкой Velur</t>
  </si>
  <si>
    <t>Валик 25см + ручка Gepаrdakryl</t>
  </si>
  <si>
    <t>Валик 25см Gepаrdakryl</t>
  </si>
  <si>
    <t>Валик 25см Hardex</t>
  </si>
  <si>
    <t>Валик 25см Hardex с ручкой</t>
  </si>
  <si>
    <t>Валик 25см Hardstar</t>
  </si>
  <si>
    <t>Валик 25см Hardstar с ручкой</t>
  </si>
  <si>
    <t>Валик 25см игольчатый с ручкой h 13мм</t>
  </si>
  <si>
    <t>Валик прижимной резиновый 15см</t>
  </si>
  <si>
    <t>Валик прижимной резиновый 18см</t>
  </si>
  <si>
    <t>Валик прижимной резиновый 25см</t>
  </si>
  <si>
    <t>Валик прижимной рефленый</t>
  </si>
  <si>
    <t>Валик с ручкой Hardstar для покраски углов</t>
  </si>
  <si>
    <t>Валик с ручкой структурный 18см drobna</t>
  </si>
  <si>
    <t>Валик с ручкой структурный 18см groszkowa</t>
  </si>
  <si>
    <t>Валик с ручкой структурный 18см szorstka</t>
  </si>
  <si>
    <t>Валик структурный 18см фактура-гороше 8мм</t>
  </si>
  <si>
    <t>Ванночка малярная №4 24х32</t>
  </si>
  <si>
    <t>Ванночка малярная №5 31х35см</t>
  </si>
  <si>
    <t>Ведро малярное 12л пластмассовое</t>
  </si>
  <si>
    <t>Ведро строительное 20л</t>
  </si>
  <si>
    <t>Гладилка *22* нержав. 28х12см</t>
  </si>
  <si>
    <t>Гладилка *22* нержав. 6х6см</t>
  </si>
  <si>
    <t>Гладилка *22* нержав. 8х8мм</t>
  </si>
  <si>
    <t>Гладилка *28* нержав. 28х12см</t>
  </si>
  <si>
    <t>Гладилка пласт.13*28</t>
  </si>
  <si>
    <t>диск жесткий на дрель D=125мм</t>
  </si>
  <si>
    <t>Емкость строительная 40л</t>
  </si>
  <si>
    <t>Емкость строительная 45л</t>
  </si>
  <si>
    <t>Емкость строительная 60л круглая</t>
  </si>
  <si>
    <t>Кельма  для фуговки 8мм</t>
  </si>
  <si>
    <t>Кельма *26*четырехугольная 18 см</t>
  </si>
  <si>
    <t>Кельма *26*шпаклевочная 14 см</t>
  </si>
  <si>
    <t>Кельма каменщика закругленная *30* 2</t>
  </si>
  <si>
    <t>Кельма шпаклевочная закругленная, серия 30, 8,5* 14</t>
  </si>
  <si>
    <t>Кисть английская ЕВРО "1"*33*</t>
  </si>
  <si>
    <t>Кисть английская ЕВРО "1,5"*33*</t>
  </si>
  <si>
    <t>Кисть английская ЕВРО "2"*33*</t>
  </si>
  <si>
    <t>Кисть английская ЕВРО "2,5"*33*</t>
  </si>
  <si>
    <t>Кисть английская ЕВРО "3"*33*</t>
  </si>
  <si>
    <t>Кисть английская ЕВРО "4"*33*</t>
  </si>
  <si>
    <t>Кисть круглая Kwast d=12см</t>
  </si>
  <si>
    <t>Кисть радиаторная 1"*70*</t>
  </si>
  <si>
    <t>Кисть радиаторная 1,5"*70*</t>
  </si>
  <si>
    <t>Кисть радиаторная 2,5"*70*</t>
  </si>
  <si>
    <t>Кисть флейцевая 1"*30*</t>
  </si>
  <si>
    <t>Кисть флейцевая 1"синяя*41*</t>
  </si>
  <si>
    <t>Кисть флейцевая 1,5"*30*</t>
  </si>
  <si>
    <t>Кисть флейцевая 1,5"синяя*41*</t>
  </si>
  <si>
    <t>Кисть флейцевая 2"*30*</t>
  </si>
  <si>
    <t>Кисть флейцевая 2"синяя*41*</t>
  </si>
  <si>
    <t>Кисть флейцевая 2,5"*30*</t>
  </si>
  <si>
    <t>Кисть флейцевая 2,5"синяя*41*</t>
  </si>
  <si>
    <t>Кисть флейцевая 3"*30*</t>
  </si>
  <si>
    <t>Кисть флейцевая 3"синяя*41*</t>
  </si>
  <si>
    <t>Кисть флейцевая 3/4"*30*</t>
  </si>
  <si>
    <t>Кисть флейцевая английская 1"*31*</t>
  </si>
  <si>
    <t>Кисть флейцевая английская 1,5"*31*</t>
  </si>
  <si>
    <t>Кисть флейцевая английская 2"*31*</t>
  </si>
  <si>
    <t>Кисть флейцевая английская 2,5"*31*</t>
  </si>
  <si>
    <t>Кисть флейцевая английская 3"*31*</t>
  </si>
  <si>
    <t>Кисть флейцевая английская 4"*31*</t>
  </si>
  <si>
    <t>Кисть-макловица 1* PVC *86*</t>
  </si>
  <si>
    <t>Кисть-макловица мини PVC</t>
  </si>
  <si>
    <t>Крестики дистанционные 1мм</t>
  </si>
  <si>
    <t>Кусачки 180 мм</t>
  </si>
  <si>
    <t>Лезвия 18 мм уп/10шт</t>
  </si>
  <si>
    <t>Лента UV 38мм*25м*296*</t>
  </si>
  <si>
    <t>Лента бумажная 38*33м*586*</t>
  </si>
  <si>
    <t>Лента бумажная 48 szt</t>
  </si>
  <si>
    <t>Лента бумажная 48*33м*586*</t>
  </si>
  <si>
    <t>Лента бумажная желтая *560*25*33м</t>
  </si>
  <si>
    <t>Лента бумажная желтая *560*38*33м</t>
  </si>
  <si>
    <t>Лента бумажная желтая *560*48*33м</t>
  </si>
  <si>
    <t>Лента двусторонняя 25мм*33м*44*</t>
  </si>
  <si>
    <t>Лента двухсторонняя  РР38*5м*770*</t>
  </si>
  <si>
    <t>Лента двухсторонняя  РР50*10м*770*</t>
  </si>
  <si>
    <t>Лента двухсторонняя  РР50*25м*770*</t>
  </si>
  <si>
    <t>Лента для маркировки 48мм*33м*914*</t>
  </si>
  <si>
    <t>Лента изоляционная 19*10м nieb</t>
  </si>
  <si>
    <t>Лента изоляционная 19*10м ziel</t>
  </si>
  <si>
    <t>Лента креповая 50*25м *590*</t>
  </si>
  <si>
    <t>Лента противоскользящая 50*5м</t>
  </si>
  <si>
    <t>Лента сигнальная 8 смуличная</t>
  </si>
  <si>
    <t>Лопаты снеговые малые 47/27 см, черная</t>
  </si>
  <si>
    <t>Люк ревизионный 25*40см на магнитах</t>
  </si>
  <si>
    <t>Маски гигиенические (5шт) для бытовых целей</t>
  </si>
  <si>
    <t>Мелок для стекла и кафеля уп 2 шт</t>
  </si>
  <si>
    <t>Метла промышленная конский волос 40 см</t>
  </si>
  <si>
    <t>Миксер штукатурно-малярн.100мм</t>
  </si>
  <si>
    <t>Молоток 300гр</t>
  </si>
  <si>
    <t>Молоток 500гр</t>
  </si>
  <si>
    <t>Молоток 800гр</t>
  </si>
  <si>
    <t>Молоток резиновый 2К d=55мм</t>
  </si>
  <si>
    <t>Молоток резиновый 2К d=65мм</t>
  </si>
  <si>
    <t>Набор полотен для лобзика, хвостовик, T, VERTO (набор/5шт)</t>
  </si>
  <si>
    <t>Насадка абразивная 180 D=125 мм</t>
  </si>
  <si>
    <t>Насадка абразивная 40 D=125 мм</t>
  </si>
  <si>
    <t>Нож алюминиевый упрочненный серия 21</t>
  </si>
  <si>
    <t>Ножницы  для резки металла</t>
  </si>
  <si>
    <t>Ножовка по металу 300 мм</t>
  </si>
  <si>
    <t>Перчатки латексные XL</t>
  </si>
  <si>
    <t>Перчатки нейлоновые XL</t>
  </si>
  <si>
    <t>Перчатки шерстяные с латексным покр.XL</t>
  </si>
  <si>
    <t>Пленка малярная 4,5м 12мкм</t>
  </si>
  <si>
    <t>Плиткорез 600 мм 4*1</t>
  </si>
  <si>
    <t>Плиткорез 600 мм алюмин.</t>
  </si>
  <si>
    <t>Полотно наждачное PLS46*100*4,5м</t>
  </si>
  <si>
    <t>Полотно наждачное PLS46*120*4,5м</t>
  </si>
  <si>
    <t>Профессиональная малярная лента</t>
  </si>
  <si>
    <t>Рашпиль металлический по гипсокартону</t>
  </si>
  <si>
    <t>Рулетка измерительная 3м зеленая</t>
  </si>
  <si>
    <t>Рулетка измерительная 3мх16мм картон</t>
  </si>
  <si>
    <t>Рулетка измерительная 5м зеленая</t>
  </si>
  <si>
    <t>Рулетка измерительная 5мх25мм картон</t>
  </si>
  <si>
    <t>Ручка для валиков 25 см Hardy</t>
  </si>
  <si>
    <t>Ручка для валиков 6/15 см Hardy</t>
  </si>
  <si>
    <t>Ручка для валиков 8/18 см Hardy</t>
  </si>
  <si>
    <t>Ручка для валиков 8/25 см Hardy</t>
  </si>
  <si>
    <t>Сетка абразивная *100* уп/5шт</t>
  </si>
  <si>
    <t>Сетка абразивная *120* уп/5шт</t>
  </si>
  <si>
    <t>Сетка абразивная *150* уп/5шт</t>
  </si>
  <si>
    <t>Сетка абразивная *180* уп/5шт</t>
  </si>
  <si>
    <t>Сетка абразивная *240* уп/5шт</t>
  </si>
  <si>
    <t>Сетка абразивная *60* уп/5шт</t>
  </si>
  <si>
    <t>Сетка абразивная *80* уп/5шт</t>
  </si>
  <si>
    <t>Скобы 10*10*1,2мм</t>
  </si>
  <si>
    <t>Скобы 10*12*1,2мм</t>
  </si>
  <si>
    <t>Скобы 10*8*1,2мм</t>
  </si>
  <si>
    <t>Скотч бесцветный 48*66м</t>
  </si>
  <si>
    <t>Стержни клеевые 20см уп 10 шт</t>
  </si>
  <si>
    <t>Сусло пластиковое+пила</t>
  </si>
  <si>
    <t>Телескопический стержень металлический 2,0 м</t>
  </si>
  <si>
    <t>Терка для пенопласта 14х100см</t>
  </si>
  <si>
    <t>Терка наждачная 105х230 мм</t>
  </si>
  <si>
    <t>Терка полиуретановая, серия 35 12*12</t>
  </si>
  <si>
    <t>Флизелин для трещин</t>
  </si>
  <si>
    <t>Черенок для метлы 130см металл</t>
  </si>
  <si>
    <t>Шнур каменщика 2х50м</t>
  </si>
  <si>
    <t>Шпатели "японские" набор. уп.4шт металлич.</t>
  </si>
  <si>
    <t>Шпатели "японские" набор. уп.4шт пласт.</t>
  </si>
  <si>
    <t>Шпатель  15 см 8х8мм</t>
  </si>
  <si>
    <t>Шпатель  25 см 6х6мм</t>
  </si>
  <si>
    <t>Шпатель  25 см 8х8мм</t>
  </si>
  <si>
    <t>Шпатель 15 см 6х6мм</t>
  </si>
  <si>
    <t>Шпатель 15 см 8х8мм</t>
  </si>
  <si>
    <t>Шпатель для затирания швов18 см</t>
  </si>
  <si>
    <t>Шпатель нерж. 10 см</t>
  </si>
  <si>
    <t>Шпатель нерж. 12,5 см 2К</t>
  </si>
  <si>
    <t>Шпатель нерж. 4 см</t>
  </si>
  <si>
    <t>Шпатель нерж. 4 см 2К</t>
  </si>
  <si>
    <t>Шпатель нерж. 6 см</t>
  </si>
  <si>
    <t>Шпатель нерж. 6 см 2К</t>
  </si>
  <si>
    <t>Шпатель нерж. 8 см</t>
  </si>
  <si>
    <t>Шпатель-скребок 5 см 2К</t>
  </si>
  <si>
    <t>1040-202340</t>
  </si>
  <si>
    <t>0135-138025</t>
  </si>
  <si>
    <t>0850-340065</t>
  </si>
  <si>
    <t>0320-962538</t>
  </si>
  <si>
    <t>0300-863338</t>
  </si>
  <si>
    <t>0300-980048</t>
  </si>
  <si>
    <t>0300-863348</t>
  </si>
  <si>
    <t>0340-442533</t>
  </si>
  <si>
    <t>0300-902550</t>
  </si>
  <si>
    <t>98000-300000</t>
  </si>
  <si>
    <t>2030-232540</t>
  </si>
  <si>
    <t>2222-540300</t>
  </si>
  <si>
    <t>A-64H205</t>
  </si>
  <si>
    <t>0300-493325</t>
  </si>
  <si>
    <t>0300-493338</t>
  </si>
  <si>
    <t>0140-110625</t>
  </si>
  <si>
    <t>0720-380520</t>
  </si>
  <si>
    <t xml:space="preserve"> </t>
  </si>
  <si>
    <t xml:space="preserve"> пар</t>
  </si>
  <si>
    <t xml:space="preserve">Региональное отделение: </t>
  </si>
  <si>
    <t xml:space="preserve">г. Лида, ул. Шевченко, 12А, </t>
  </si>
  <si>
    <t xml:space="preserve">Тел. 8-0154-53-74-22,    52-52-10,         </t>
  </si>
  <si>
    <t>Тел.  8-029-670-26-96 , 8029-698-01-44</t>
  </si>
  <si>
    <t>Тел.-/факс  8-0154-52-49-89</t>
  </si>
  <si>
    <t>г. Светлогорск, ул. Паричская, 12, т.8-0234-25-87-15;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</si>
</sst>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6" x14ac:knownFonts="1">
    <font>
      <sz val="11"/>
      <color theme="1"/>
      <name val="Calibri"/>
      <family val="2"/>
      <charset val="204"/>
      <scheme val="minor"/>
    </font>
    <font>
      <b/>
      <sz val="12"/>
      <name val="Tahoma"/>
      <family val="2"/>
      <charset val="204"/>
    </font>
    <font>
      <sz val="10"/>
      <name val="Tahoma"/>
      <family val="2"/>
      <charset val="204"/>
    </font>
    <font>
      <sz val="8"/>
      <name val="Tahoma"/>
      <family val="2"/>
      <charset val="204"/>
    </font>
    <font>
      <sz val="9"/>
      <name val="Arial"/>
      <family val="2"/>
      <charset val="204"/>
    </font>
    <font>
      <b/>
      <sz val="8"/>
      <name val="Tahoma"/>
      <family val="2"/>
      <charset val="204"/>
    </font>
    <font>
      <b/>
      <sz val="8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4"/>
      <color indexed="1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u/>
      <sz val="12"/>
      <color indexed="12"/>
      <name val="Arial"/>
      <family val="2"/>
      <charset val="204"/>
    </font>
    <font>
      <sz val="9"/>
      <color rgb="FFFF0000"/>
      <name val="Arial"/>
      <family val="2"/>
      <charset val="204"/>
    </font>
    <font>
      <sz val="12"/>
      <color indexed="8"/>
      <name val="Arial"/>
      <family val="2"/>
      <charset val="204"/>
    </font>
    <font>
      <b/>
      <i/>
      <sz val="12"/>
      <color indexed="8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b/>
      <sz val="11"/>
      <color rgb="FFFF0000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 Cyr"/>
      <charset val="204"/>
    </font>
    <font>
      <sz val="11"/>
      <name val="Calibri"/>
      <family val="2"/>
      <charset val="204"/>
    </font>
    <font>
      <sz val="12"/>
      <name val="Arial Cyr"/>
      <charset val="204"/>
    </font>
    <font>
      <sz val="12"/>
      <color theme="1"/>
      <name val="Times New Roman"/>
      <family val="1"/>
      <charset val="204"/>
    </font>
    <font>
      <sz val="12"/>
      <color theme="3" tint="-0.249977111117893"/>
      <name val="Arial"/>
      <family val="2"/>
      <charset val="204"/>
    </font>
    <font>
      <u/>
      <sz val="12"/>
      <color theme="3" tint="-0.249977111117893"/>
      <name val="Arial"/>
      <family val="2"/>
      <charset val="204"/>
    </font>
    <font>
      <sz val="10"/>
      <color theme="3" tint="-0.249977111117893"/>
      <name val="Arial"/>
      <family val="2"/>
      <charset val="204"/>
    </font>
    <font>
      <u/>
      <sz val="10"/>
      <color theme="3" tint="-0.249977111117893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</font>
    <font>
      <sz val="12"/>
      <color theme="1"/>
      <name val="Calibri"/>
      <family val="2"/>
      <charset val="204"/>
    </font>
    <font>
      <b/>
      <sz val="15"/>
      <name val="Tahoma"/>
      <family val="2"/>
      <charset val="204"/>
    </font>
    <font>
      <sz val="12"/>
      <name val="Tahoma"/>
      <family val="2"/>
      <charset val="204"/>
    </font>
    <font>
      <b/>
      <u/>
      <sz val="10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</borders>
  <cellStyleXfs count="6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2" fillId="0" borderId="0"/>
    <xf numFmtId="0" fontId="23" fillId="0" borderId="0"/>
    <xf numFmtId="0" fontId="24" fillId="0" borderId="0">
      <alignment horizontal="left"/>
    </xf>
  </cellStyleXfs>
  <cellXfs count="970">
    <xf numFmtId="0" fontId="0" fillId="0" borderId="0" xfId="0"/>
    <xf numFmtId="0" fontId="12" fillId="0" borderId="4" xfId="1" applyFont="1" applyFill="1" applyBorder="1" applyAlignment="1" applyProtection="1">
      <alignment horizontal="center" vertical="center" wrapText="1"/>
    </xf>
    <xf numFmtId="0" fontId="21" fillId="0" borderId="0" xfId="2" applyFill="1"/>
    <xf numFmtId="0" fontId="4" fillId="0" borderId="1" xfId="2" applyFont="1" applyFill="1" applyBorder="1"/>
    <xf numFmtId="0" fontId="4" fillId="0" borderId="0" xfId="2" applyFont="1" applyFill="1"/>
    <xf numFmtId="3" fontId="15" fillId="0" borderId="0" xfId="2" applyNumberFormat="1" applyFont="1" applyFill="1" applyAlignment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Fill="1"/>
    <xf numFmtId="0" fontId="14" fillId="0" borderId="0" xfId="2" applyFont="1" applyFill="1"/>
    <xf numFmtId="3" fontId="4" fillId="3" borderId="12" xfId="2" applyNumberFormat="1" applyFont="1" applyFill="1" applyBorder="1"/>
    <xf numFmtId="3" fontId="9" fillId="0" borderId="29" xfId="2" applyNumberFormat="1" applyFont="1" applyFill="1" applyBorder="1" applyAlignment="1">
      <alignment horizontal="center" vertical="top"/>
    </xf>
    <xf numFmtId="3" fontId="9" fillId="0" borderId="2" xfId="2" applyNumberFormat="1" applyFont="1" applyFill="1" applyBorder="1" applyAlignment="1">
      <alignment horizontal="center" vertical="top"/>
    </xf>
    <xf numFmtId="0" fontId="14" fillId="0" borderId="23" xfId="2" applyFont="1" applyFill="1" applyBorder="1" applyAlignment="1">
      <alignment horizontal="center" vertical="top"/>
    </xf>
    <xf numFmtId="4" fontId="4" fillId="3" borderId="12" xfId="2" applyNumberFormat="1" applyFont="1" applyFill="1" applyBorder="1"/>
    <xf numFmtId="3" fontId="9" fillId="0" borderId="16" xfId="2" applyNumberFormat="1" applyFont="1" applyFill="1" applyBorder="1" applyAlignment="1">
      <alignment horizontal="center" vertical="top"/>
    </xf>
    <xf numFmtId="0" fontId="14" fillId="0" borderId="12" xfId="2" applyFont="1" applyFill="1" applyBorder="1" applyAlignment="1">
      <alignment horizontal="center" vertical="top"/>
    </xf>
    <xf numFmtId="3" fontId="20" fillId="0" borderId="16" xfId="2" applyNumberFormat="1" applyFont="1" applyFill="1" applyBorder="1" applyAlignment="1">
      <alignment horizontal="center" vertical="top"/>
    </xf>
    <xf numFmtId="0" fontId="14" fillId="0" borderId="16" xfId="2" applyFont="1" applyFill="1" applyBorder="1" applyAlignment="1">
      <alignment horizontal="left" vertical="top" wrapText="1"/>
    </xf>
    <xf numFmtId="0" fontId="14" fillId="0" borderId="18" xfId="2" applyFont="1" applyFill="1" applyBorder="1" applyAlignment="1">
      <alignment horizontal="left" vertical="top" wrapText="1"/>
    </xf>
    <xf numFmtId="3" fontId="19" fillId="0" borderId="16" xfId="2" applyNumberFormat="1" applyFont="1" applyFill="1" applyBorder="1" applyAlignment="1">
      <alignment horizontal="center" vertical="top"/>
    </xf>
    <xf numFmtId="0" fontId="14" fillId="0" borderId="12" xfId="2" applyFont="1" applyFill="1" applyBorder="1" applyAlignment="1">
      <alignment horizontal="center" vertical="center"/>
    </xf>
    <xf numFmtId="3" fontId="9" fillId="0" borderId="26" xfId="2" applyNumberFormat="1" applyFont="1" applyFill="1" applyBorder="1" applyAlignment="1">
      <alignment horizontal="center" vertical="top"/>
    </xf>
    <xf numFmtId="0" fontId="14" fillId="0" borderId="11" xfId="2" applyFont="1" applyFill="1" applyBorder="1" applyAlignment="1">
      <alignment horizontal="center" vertical="top"/>
    </xf>
    <xf numFmtId="0" fontId="4" fillId="3" borderId="12" xfId="2" applyFont="1" applyFill="1" applyBorder="1"/>
    <xf numFmtId="0" fontId="18" fillId="5" borderId="8" xfId="2" applyFont="1" applyFill="1" applyBorder="1" applyAlignment="1">
      <alignment vertical="center"/>
    </xf>
    <xf numFmtId="0" fontId="18" fillId="5" borderId="3" xfId="2" applyFont="1" applyFill="1" applyBorder="1" applyAlignment="1">
      <alignment vertical="center"/>
    </xf>
    <xf numFmtId="0" fontId="18" fillId="5" borderId="4" xfId="2" applyFont="1" applyFill="1" applyBorder="1" applyAlignment="1">
      <alignment vertical="center"/>
    </xf>
    <xf numFmtId="3" fontId="9" fillId="0" borderId="35" xfId="2" applyNumberFormat="1" applyFont="1" applyFill="1" applyBorder="1" applyAlignment="1">
      <alignment horizontal="center" vertical="top"/>
    </xf>
    <xf numFmtId="3" fontId="9" fillId="0" borderId="23" xfId="2" applyNumberFormat="1" applyFont="1" applyFill="1" applyBorder="1" applyAlignment="1">
      <alignment horizontal="center" vertical="top"/>
    </xf>
    <xf numFmtId="0" fontId="14" fillId="0" borderId="34" xfId="2" applyFont="1" applyFill="1" applyBorder="1" applyAlignment="1">
      <alignment horizontal="center" vertical="top"/>
    </xf>
    <xf numFmtId="3" fontId="9" fillId="0" borderId="17" xfId="2" applyNumberFormat="1" applyFont="1" applyFill="1" applyBorder="1" applyAlignment="1">
      <alignment horizontal="center" vertical="top"/>
    </xf>
    <xf numFmtId="3" fontId="9" fillId="0" borderId="12" xfId="2" applyNumberFormat="1" applyFont="1" applyFill="1" applyBorder="1" applyAlignment="1">
      <alignment horizontal="center" vertical="top"/>
    </xf>
    <xf numFmtId="0" fontId="14" fillId="0" borderId="16" xfId="2" applyFont="1" applyFill="1" applyBorder="1" applyAlignment="1">
      <alignment horizontal="center" vertical="top"/>
    </xf>
    <xf numFmtId="3" fontId="9" fillId="0" borderId="31" xfId="2" applyNumberFormat="1" applyFont="1" applyFill="1" applyBorder="1" applyAlignment="1">
      <alignment horizontal="center" vertical="top"/>
    </xf>
    <xf numFmtId="0" fontId="14" fillId="0" borderId="29" xfId="2" applyFont="1" applyFill="1" applyBorder="1" applyAlignment="1">
      <alignment horizontal="center" vertical="top"/>
    </xf>
    <xf numFmtId="3" fontId="9" fillId="0" borderId="15" xfId="2" applyNumberFormat="1" applyFont="1" applyFill="1" applyBorder="1" applyAlignment="1">
      <alignment horizontal="center" vertical="top"/>
    </xf>
    <xf numFmtId="0" fontId="14" fillId="0" borderId="26" xfId="2" applyFont="1" applyFill="1" applyBorder="1" applyAlignment="1">
      <alignment horizontal="center" vertical="top"/>
    </xf>
    <xf numFmtId="3" fontId="9" fillId="0" borderId="14" xfId="2" applyNumberFormat="1" applyFont="1" applyFill="1" applyBorder="1" applyAlignment="1">
      <alignment horizontal="center" vertical="top"/>
    </xf>
    <xf numFmtId="3" fontId="9" fillId="0" borderId="11" xfId="2" applyNumberFormat="1" applyFont="1" applyFill="1" applyBorder="1" applyAlignment="1">
      <alignment horizontal="center" vertical="top"/>
    </xf>
    <xf numFmtId="0" fontId="14" fillId="0" borderId="13" xfId="2" applyFont="1" applyFill="1" applyBorder="1" applyAlignment="1">
      <alignment horizontal="center" vertical="top"/>
    </xf>
    <xf numFmtId="0" fontId="18" fillId="5" borderId="9" xfId="2" applyFont="1" applyFill="1" applyBorder="1" applyAlignment="1">
      <alignment vertical="center"/>
    </xf>
    <xf numFmtId="3" fontId="16" fillId="0" borderId="18" xfId="2" applyNumberFormat="1" applyFont="1" applyFill="1" applyBorder="1" applyAlignment="1">
      <alignment horizontal="center" vertical="top"/>
    </xf>
    <xf numFmtId="3" fontId="15" fillId="0" borderId="18" xfId="2" applyNumberFormat="1" applyFont="1" applyFill="1" applyBorder="1" applyAlignment="1">
      <alignment horizontal="center" vertical="top"/>
    </xf>
    <xf numFmtId="3" fontId="17" fillId="0" borderId="18" xfId="2" applyNumberFormat="1" applyFont="1" applyFill="1" applyBorder="1" applyAlignment="1">
      <alignment horizontal="center" vertical="top"/>
    </xf>
    <xf numFmtId="3" fontId="15" fillId="0" borderId="2" xfId="2" applyNumberFormat="1" applyFont="1" applyFill="1" applyBorder="1" applyAlignment="1">
      <alignment horizontal="center" vertical="top"/>
    </xf>
    <xf numFmtId="3" fontId="10" fillId="3" borderId="12" xfId="2" applyNumberFormat="1" applyFont="1" applyFill="1" applyBorder="1" applyAlignment="1">
      <alignment horizontal="center" vertical="top" wrapText="1"/>
    </xf>
    <xf numFmtId="0" fontId="4" fillId="3" borderId="11" xfId="2" applyFont="1" applyFill="1" applyBorder="1"/>
    <xf numFmtId="0" fontId="7" fillId="0" borderId="0" xfId="2" applyFont="1" applyFill="1"/>
    <xf numFmtId="0" fontId="4" fillId="0" borderId="0" xfId="2" applyFont="1" applyFill="1" applyAlignment="1">
      <alignment wrapText="1"/>
    </xf>
    <xf numFmtId="3" fontId="10" fillId="3" borderId="10" xfId="2" applyNumberFormat="1" applyFont="1" applyFill="1" applyBorder="1" applyAlignment="1">
      <alignment horizontal="center" vertical="center" wrapText="1"/>
    </xf>
    <xf numFmtId="3" fontId="9" fillId="0" borderId="9" xfId="2" applyNumberFormat="1" applyFont="1" applyFill="1" applyBorder="1" applyAlignment="1">
      <alignment horizontal="center" vertical="center" wrapText="1"/>
    </xf>
    <xf numFmtId="3" fontId="8" fillId="0" borderId="8" xfId="2" applyNumberFormat="1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 wrapText="1"/>
    </xf>
    <xf numFmtId="3" fontId="10" fillId="3" borderId="6" xfId="2" applyNumberFormat="1" applyFont="1" applyFill="1" applyBorder="1" applyAlignment="1">
      <alignment horizontal="center" vertical="center" wrapText="1"/>
    </xf>
    <xf numFmtId="3" fontId="9" fillId="0" borderId="7" xfId="2" applyNumberFormat="1" applyFont="1" applyFill="1" applyBorder="1" applyAlignment="1">
      <alignment horizontal="center" vertical="center" wrapText="1"/>
    </xf>
    <xf numFmtId="3" fontId="8" fillId="0" borderId="6" xfId="2" applyNumberFormat="1" applyFont="1" applyFill="1" applyBorder="1" applyAlignment="1">
      <alignment horizontal="center" vertical="center" wrapText="1"/>
    </xf>
    <xf numFmtId="0" fontId="8" fillId="0" borderId="6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wrapText="1"/>
    </xf>
    <xf numFmtId="0" fontId="3" fillId="2" borderId="2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3" fillId="2" borderId="0" xfId="2" applyFont="1" applyFill="1" applyBorder="1" applyAlignment="1">
      <alignment wrapText="1"/>
    </xf>
    <xf numFmtId="0" fontId="2" fillId="2" borderId="0" xfId="2" applyFont="1" applyFill="1" applyBorder="1" applyAlignment="1">
      <alignment horizontal="center"/>
    </xf>
    <xf numFmtId="0" fontId="3" fillId="2" borderId="0" xfId="2" applyFont="1" applyFill="1" applyBorder="1"/>
    <xf numFmtId="0" fontId="3" fillId="2" borderId="0" xfId="2" applyFont="1" applyFill="1" applyAlignment="1">
      <alignment horizontal="right"/>
    </xf>
    <xf numFmtId="0" fontId="3" fillId="2" borderId="0" xfId="2" applyFont="1" applyFill="1" applyAlignment="1">
      <alignment wrapText="1"/>
    </xf>
    <xf numFmtId="0" fontId="2" fillId="2" borderId="0" xfId="2" applyFont="1" applyFill="1" applyAlignment="1">
      <alignment horizontal="center"/>
    </xf>
    <xf numFmtId="0" fontId="3" fillId="2" borderId="0" xfId="2" applyFont="1" applyFill="1"/>
    <xf numFmtId="0" fontId="5" fillId="2" borderId="0" xfId="2" applyFont="1" applyFill="1"/>
    <xf numFmtId="0" fontId="5" fillId="2" borderId="0" xfId="2" applyFont="1" applyFill="1" applyAlignment="1">
      <alignment horizontal="right"/>
    </xf>
    <xf numFmtId="0" fontId="2" fillId="2" borderId="0" xfId="2" applyFont="1" applyFill="1"/>
    <xf numFmtId="0" fontId="5" fillId="2" borderId="0" xfId="2" applyFont="1" applyFill="1" applyAlignment="1">
      <alignment horizontal="left"/>
    </xf>
    <xf numFmtId="0" fontId="2" fillId="2" borderId="0" xfId="2" applyFont="1" applyFill="1" applyAlignment="1">
      <alignment wrapText="1"/>
    </xf>
    <xf numFmtId="0" fontId="1" fillId="2" borderId="0" xfId="2" applyFont="1" applyFill="1"/>
    <xf numFmtId="0" fontId="21" fillId="0" borderId="0" xfId="2"/>
    <xf numFmtId="0" fontId="21" fillId="6" borderId="0" xfId="2" applyFill="1"/>
    <xf numFmtId="0" fontId="14" fillId="6" borderId="0" xfId="2" applyFont="1" applyFill="1"/>
    <xf numFmtId="0" fontId="21" fillId="6" borderId="0" xfId="2" applyFill="1" applyBorder="1"/>
    <xf numFmtId="0" fontId="14" fillId="2" borderId="0" xfId="2" applyFont="1" applyFill="1" applyBorder="1"/>
    <xf numFmtId="0" fontId="25" fillId="2" borderId="0" xfId="2" applyFont="1" applyFill="1" applyBorder="1"/>
    <xf numFmtId="0" fontId="26" fillId="2" borderId="0" xfId="1" applyFont="1" applyFill="1" applyBorder="1" applyAlignment="1" applyProtection="1"/>
    <xf numFmtId="0" fontId="7" fillId="2" borderId="0" xfId="2" applyFont="1" applyFill="1" applyBorder="1"/>
    <xf numFmtId="0" fontId="21" fillId="2" borderId="0" xfId="2" applyFill="1" applyBorder="1"/>
    <xf numFmtId="0" fontId="27" fillId="2" borderId="0" xfId="1" applyFont="1" applyFill="1" applyBorder="1" applyAlignment="1" applyProtection="1"/>
    <xf numFmtId="0" fontId="7" fillId="2" borderId="0" xfId="1" applyFont="1" applyFill="1" applyBorder="1" applyAlignment="1" applyProtection="1"/>
    <xf numFmtId="16" fontId="4" fillId="2" borderId="0" xfId="1" applyNumberFormat="1" applyFont="1" applyFill="1" applyBorder="1" applyAlignment="1" applyProtection="1">
      <alignment horizontal="left"/>
    </xf>
    <xf numFmtId="0" fontId="21" fillId="2" borderId="0" xfId="2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/>
    <xf numFmtId="0" fontId="14" fillId="0" borderId="0" xfId="2" applyFont="1"/>
    <xf numFmtId="0" fontId="14" fillId="6" borderId="0" xfId="2" applyFont="1" applyFill="1" applyBorder="1"/>
    <xf numFmtId="0" fontId="5" fillId="2" borderId="0" xfId="2" applyFont="1" applyFill="1" applyBorder="1" applyAlignment="1"/>
    <xf numFmtId="0" fontId="2" fillId="2" borderId="0" xfId="2" applyFont="1" applyFill="1" applyBorder="1"/>
    <xf numFmtId="0" fontId="11" fillId="0" borderId="4" xfId="1" applyFill="1" applyBorder="1" applyAlignment="1" applyProtection="1">
      <alignment horizontal="center" vertical="center" wrapText="1"/>
    </xf>
    <xf numFmtId="3" fontId="10" fillId="3" borderId="36" xfId="2" applyNumberFormat="1" applyFont="1" applyFill="1" applyBorder="1" applyAlignment="1">
      <alignment horizontal="center" vertical="center" wrapText="1"/>
    </xf>
    <xf numFmtId="0" fontId="4" fillId="3" borderId="37" xfId="2" applyFont="1" applyFill="1" applyBorder="1"/>
    <xf numFmtId="3" fontId="9" fillId="0" borderId="15" xfId="2" applyNumberFormat="1" applyFont="1" applyFill="1" applyBorder="1" applyAlignment="1">
      <alignment horizontal="center" vertical="center"/>
    </xf>
    <xf numFmtId="3" fontId="9" fillId="0" borderId="18" xfId="2" applyNumberFormat="1" applyFont="1" applyFill="1" applyBorder="1" applyAlignment="1">
      <alignment horizontal="center" vertical="top"/>
    </xf>
    <xf numFmtId="3" fontId="19" fillId="0" borderId="18" xfId="2" applyNumberFormat="1" applyFont="1" applyFill="1" applyBorder="1" applyAlignment="1">
      <alignment horizontal="center" vertical="center"/>
    </xf>
    <xf numFmtId="3" fontId="9" fillId="0" borderId="24" xfId="2" applyNumberFormat="1" applyFont="1" applyFill="1" applyBorder="1" applyAlignment="1">
      <alignment horizontal="center" vertical="top"/>
    </xf>
    <xf numFmtId="3" fontId="9" fillId="0" borderId="2" xfId="2" applyNumberFormat="1" applyFont="1" applyFill="1" applyBorder="1" applyAlignment="1">
      <alignment horizontal="center" vertical="center"/>
    </xf>
    <xf numFmtId="3" fontId="19" fillId="0" borderId="26" xfId="2" applyNumberFormat="1" applyFont="1" applyFill="1" applyBorder="1" applyAlignment="1">
      <alignment horizontal="center" vertical="top"/>
    </xf>
    <xf numFmtId="0" fontId="14" fillId="0" borderId="37" xfId="2" applyFont="1" applyFill="1" applyBorder="1" applyAlignment="1">
      <alignment horizontal="center" vertical="top"/>
    </xf>
    <xf numFmtId="3" fontId="9" fillId="0" borderId="12" xfId="2" applyNumberFormat="1" applyFont="1" applyFill="1" applyBorder="1" applyAlignment="1">
      <alignment horizontal="center" vertical="center"/>
    </xf>
    <xf numFmtId="3" fontId="19" fillId="0" borderId="18" xfId="2" applyNumberFormat="1" applyFont="1" applyFill="1" applyBorder="1" applyAlignment="1">
      <alignment horizontal="center" vertical="top"/>
    </xf>
    <xf numFmtId="0" fontId="14" fillId="0" borderId="42" xfId="2" applyFont="1" applyFill="1" applyBorder="1" applyAlignment="1">
      <alignment horizontal="center" vertical="top"/>
    </xf>
    <xf numFmtId="0" fontId="14" fillId="0" borderId="42" xfId="2" applyFont="1" applyFill="1" applyBorder="1" applyAlignment="1">
      <alignment horizontal="center" vertical="center"/>
    </xf>
    <xf numFmtId="0" fontId="14" fillId="0" borderId="23" xfId="2" applyFont="1" applyFill="1" applyBorder="1" applyAlignment="1">
      <alignment horizontal="center" vertical="center"/>
    </xf>
    <xf numFmtId="3" fontId="9" fillId="0" borderId="11" xfId="2" applyNumberFormat="1" applyFont="1" applyFill="1" applyBorder="1" applyAlignment="1">
      <alignment horizontal="center" vertical="center"/>
    </xf>
    <xf numFmtId="4" fontId="4" fillId="3" borderId="17" xfId="2" applyNumberFormat="1" applyFont="1" applyFill="1" applyBorder="1"/>
    <xf numFmtId="3" fontId="20" fillId="0" borderId="31" xfId="2" applyNumberFormat="1" applyFont="1" applyFill="1" applyBorder="1" applyAlignment="1">
      <alignment horizontal="center" vertical="top"/>
    </xf>
    <xf numFmtId="4" fontId="4" fillId="3" borderId="43" xfId="2" applyNumberFormat="1" applyFont="1" applyFill="1" applyBorder="1"/>
    <xf numFmtId="3" fontId="19" fillId="0" borderId="31" xfId="2" applyNumberFormat="1" applyFont="1" applyFill="1" applyBorder="1" applyAlignment="1">
      <alignment horizontal="center" vertical="top"/>
    </xf>
    <xf numFmtId="4" fontId="4" fillId="3" borderId="44" xfId="2" applyNumberFormat="1" applyFont="1" applyFill="1" applyBorder="1"/>
    <xf numFmtId="3" fontId="19" fillId="0" borderId="17" xfId="2" applyNumberFormat="1" applyFont="1" applyFill="1" applyBorder="1" applyAlignment="1">
      <alignment horizontal="center" vertical="top"/>
    </xf>
    <xf numFmtId="0" fontId="14" fillId="0" borderId="32" xfId="2" applyFont="1" applyFill="1" applyBorder="1" applyAlignment="1">
      <alignment horizontal="center" vertical="top"/>
    </xf>
    <xf numFmtId="3" fontId="9" fillId="0" borderId="23" xfId="2" applyNumberFormat="1" applyFont="1" applyFill="1" applyBorder="1" applyAlignment="1">
      <alignment horizontal="center" vertical="center"/>
    </xf>
    <xf numFmtId="3" fontId="19" fillId="0" borderId="45" xfId="2" applyNumberFormat="1" applyFont="1" applyFill="1" applyBorder="1" applyAlignment="1">
      <alignment horizontal="center" vertical="top"/>
    </xf>
    <xf numFmtId="0" fontId="14" fillId="0" borderId="11" xfId="2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top"/>
    </xf>
    <xf numFmtId="3" fontId="19" fillId="0" borderId="29" xfId="2" applyNumberFormat="1" applyFont="1" applyFill="1" applyBorder="1" applyAlignment="1">
      <alignment horizontal="center" vertical="top"/>
    </xf>
    <xf numFmtId="0" fontId="28" fillId="0" borderId="0" xfId="2" applyFont="1" applyFill="1"/>
    <xf numFmtId="9" fontId="4" fillId="3" borderId="12" xfId="2" applyNumberFormat="1" applyFont="1" applyFill="1" applyBorder="1"/>
    <xf numFmtId="0" fontId="14" fillId="0" borderId="13" xfId="2" applyFont="1" applyBorder="1" applyAlignment="1">
      <alignment horizontal="center" vertical="center"/>
    </xf>
    <xf numFmtId="3" fontId="9" fillId="0" borderId="11" xfId="2" applyNumberFormat="1" applyFont="1" applyFill="1" applyBorder="1" applyAlignment="1" applyProtection="1">
      <alignment horizontal="center" vertical="center"/>
      <protection hidden="1"/>
    </xf>
    <xf numFmtId="3" fontId="19" fillId="0" borderId="14" xfId="2" applyNumberFormat="1" applyFont="1" applyFill="1" applyBorder="1" applyAlignment="1">
      <alignment horizontal="center"/>
    </xf>
    <xf numFmtId="1" fontId="4" fillId="3" borderId="17" xfId="2" applyNumberFormat="1" applyFont="1" applyFill="1" applyBorder="1"/>
    <xf numFmtId="0" fontId="14" fillId="0" borderId="16" xfId="2" applyFont="1" applyBorder="1" applyAlignment="1">
      <alignment horizontal="center" vertical="center"/>
    </xf>
    <xf numFmtId="3" fontId="9" fillId="0" borderId="12" xfId="2" applyNumberFormat="1" applyFont="1" applyFill="1" applyBorder="1" applyAlignment="1" applyProtection="1">
      <alignment horizontal="center" vertical="center"/>
      <protection hidden="1"/>
    </xf>
    <xf numFmtId="3" fontId="19" fillId="0" borderId="17" xfId="2" applyNumberFormat="1" applyFont="1" applyFill="1" applyBorder="1" applyAlignment="1">
      <alignment horizontal="center"/>
    </xf>
    <xf numFmtId="0" fontId="14" fillId="0" borderId="29" xfId="2" applyFont="1" applyBorder="1" applyAlignment="1">
      <alignment horizontal="center" vertical="center"/>
    </xf>
    <xf numFmtId="3" fontId="9" fillId="0" borderId="42" xfId="2" applyNumberFormat="1" applyFont="1" applyFill="1" applyBorder="1" applyAlignment="1" applyProtection="1">
      <alignment horizontal="center" vertical="center"/>
      <protection hidden="1"/>
    </xf>
    <xf numFmtId="3" fontId="19" fillId="0" borderId="31" xfId="2" applyNumberFormat="1" applyFont="1" applyFill="1" applyBorder="1" applyAlignment="1">
      <alignment horizontal="center"/>
    </xf>
    <xf numFmtId="3" fontId="9" fillId="0" borderId="2" xfId="2" applyNumberFormat="1" applyFont="1" applyFill="1" applyBorder="1" applyAlignment="1" applyProtection="1">
      <alignment horizontal="center" vertical="top"/>
      <protection hidden="1"/>
    </xf>
    <xf numFmtId="3" fontId="9" fillId="0" borderId="18" xfId="2" applyNumberFormat="1" applyFont="1" applyFill="1" applyBorder="1" applyAlignment="1" applyProtection="1">
      <alignment horizontal="center" vertical="top"/>
      <protection hidden="1"/>
    </xf>
    <xf numFmtId="3" fontId="4" fillId="3" borderId="42" xfId="2" applyNumberFormat="1" applyFont="1" applyFill="1" applyBorder="1"/>
    <xf numFmtId="9" fontId="4" fillId="0" borderId="0" xfId="2" applyNumberFormat="1" applyFont="1" applyFill="1"/>
    <xf numFmtId="3" fontId="4" fillId="3" borderId="1" xfId="2" applyNumberFormat="1" applyFont="1" applyFill="1" applyBorder="1"/>
    <xf numFmtId="0" fontId="14" fillId="0" borderId="48" xfId="2" applyFont="1" applyFill="1" applyBorder="1" applyAlignment="1">
      <alignment horizontal="center" vertical="top"/>
    </xf>
    <xf numFmtId="3" fontId="9" fillId="0" borderId="11" xfId="2" applyNumberFormat="1" applyFont="1" applyFill="1" applyBorder="1" applyAlignment="1" applyProtection="1">
      <alignment horizontal="center" vertical="top"/>
      <protection hidden="1"/>
    </xf>
    <xf numFmtId="3" fontId="20" fillId="0" borderId="14" xfId="2" applyNumberFormat="1" applyFont="1" applyFill="1" applyBorder="1" applyAlignment="1">
      <alignment horizontal="center" vertical="top"/>
    </xf>
    <xf numFmtId="3" fontId="4" fillId="3" borderId="43" xfId="2" applyNumberFormat="1" applyFont="1" applyFill="1" applyBorder="1"/>
    <xf numFmtId="3" fontId="9" fillId="0" borderId="12" xfId="2" applyNumberFormat="1" applyFont="1" applyFill="1" applyBorder="1" applyAlignment="1" applyProtection="1">
      <alignment horizontal="center" vertical="top"/>
      <protection hidden="1"/>
    </xf>
    <xf numFmtId="3" fontId="20" fillId="0" borderId="17" xfId="2" applyNumberFormat="1" applyFont="1" applyFill="1" applyBorder="1" applyAlignment="1">
      <alignment horizontal="center" vertical="top"/>
    </xf>
    <xf numFmtId="10" fontId="4" fillId="0" borderId="0" xfId="2" applyNumberFormat="1" applyFont="1" applyFill="1"/>
    <xf numFmtId="0" fontId="14" fillId="0" borderId="18" xfId="2" applyFont="1" applyFill="1" applyBorder="1" applyAlignment="1">
      <alignment horizontal="center" vertical="top"/>
    </xf>
    <xf numFmtId="3" fontId="9" fillId="0" borderId="23" xfId="2" applyNumberFormat="1" applyFont="1" applyFill="1" applyBorder="1" applyAlignment="1" applyProtection="1">
      <alignment horizontal="center" vertical="top"/>
      <protection hidden="1"/>
    </xf>
    <xf numFmtId="3" fontId="20" fillId="0" borderId="45" xfId="2" applyNumberFormat="1" applyFont="1" applyFill="1" applyBorder="1" applyAlignment="1">
      <alignment horizontal="center" vertical="top"/>
    </xf>
    <xf numFmtId="3" fontId="19" fillId="0" borderId="14" xfId="2" applyNumberFormat="1" applyFont="1" applyFill="1" applyBorder="1" applyAlignment="1">
      <alignment horizontal="center" vertical="top"/>
    </xf>
    <xf numFmtId="4" fontId="4" fillId="3" borderId="15" xfId="2" applyNumberFormat="1" applyFont="1" applyFill="1" applyBorder="1"/>
    <xf numFmtId="0" fontId="4" fillId="3" borderId="17" xfId="2" applyFont="1" applyFill="1" applyBorder="1"/>
    <xf numFmtId="0" fontId="14" fillId="0" borderId="16" xfId="2" applyFont="1" applyFill="1" applyBorder="1" applyAlignment="1">
      <alignment horizontal="center" vertical="center"/>
    </xf>
    <xf numFmtId="0" fontId="4" fillId="3" borderId="43" xfId="2" applyFont="1" applyFill="1" applyBorder="1"/>
    <xf numFmtId="0" fontId="14" fillId="0" borderId="32" xfId="2" applyFont="1" applyFill="1" applyBorder="1" applyAlignment="1">
      <alignment horizontal="center" vertical="center"/>
    </xf>
    <xf numFmtId="0" fontId="4" fillId="0" borderId="52" xfId="2" applyFont="1" applyBorder="1"/>
    <xf numFmtId="3" fontId="4" fillId="0" borderId="52" xfId="2" applyNumberFormat="1" applyFont="1" applyBorder="1"/>
    <xf numFmtId="3" fontId="9" fillId="0" borderId="44" xfId="2" applyNumberFormat="1" applyFont="1" applyFill="1" applyBorder="1" applyAlignment="1" applyProtection="1">
      <alignment horizontal="center" vertical="top"/>
      <protection hidden="1"/>
    </xf>
    <xf numFmtId="0" fontId="14" fillId="0" borderId="55" xfId="2" applyFont="1" applyBorder="1" applyAlignment="1">
      <alignment horizontal="center"/>
    </xf>
    <xf numFmtId="3" fontId="9" fillId="0" borderId="2" xfId="2" applyNumberFormat="1" applyFont="1" applyFill="1" applyBorder="1" applyAlignment="1">
      <alignment horizontal="center"/>
    </xf>
    <xf numFmtId="0" fontId="14" fillId="0" borderId="57" xfId="2" applyFont="1" applyBorder="1" applyAlignment="1">
      <alignment horizontal="center"/>
    </xf>
    <xf numFmtId="3" fontId="9" fillId="0" borderId="18" xfId="2" applyNumberFormat="1" applyFont="1" applyFill="1" applyBorder="1" applyAlignment="1">
      <alignment horizontal="center"/>
    </xf>
    <xf numFmtId="0" fontId="4" fillId="0" borderId="58" xfId="2" applyFont="1" applyBorder="1"/>
    <xf numFmtId="0" fontId="14" fillId="0" borderId="59" xfId="2" applyFont="1" applyBorder="1"/>
    <xf numFmtId="0" fontId="14" fillId="0" borderId="56" xfId="2" applyFont="1" applyBorder="1"/>
    <xf numFmtId="0" fontId="14" fillId="0" borderId="60" xfId="2" applyFont="1" applyBorder="1"/>
    <xf numFmtId="0" fontId="14" fillId="0" borderId="61" xfId="2" applyFont="1" applyBorder="1"/>
    <xf numFmtId="0" fontId="14" fillId="0" borderId="62" xfId="2" applyFont="1" applyBorder="1" applyAlignment="1">
      <alignment horizontal="center"/>
    </xf>
    <xf numFmtId="3" fontId="9" fillId="0" borderId="42" xfId="2" applyNumberFormat="1" applyFont="1" applyFill="1" applyBorder="1" applyAlignment="1" applyProtection="1">
      <alignment horizontal="center" vertical="top"/>
      <protection hidden="1"/>
    </xf>
    <xf numFmtId="9" fontId="4" fillId="3" borderId="42" xfId="2" applyNumberFormat="1" applyFont="1" applyFill="1" applyBorder="1"/>
    <xf numFmtId="0" fontId="14" fillId="0" borderId="63" xfId="2" applyFont="1" applyBorder="1" applyAlignment="1">
      <alignment horizontal="center"/>
    </xf>
    <xf numFmtId="3" fontId="9" fillId="0" borderId="24" xfId="2" applyNumberFormat="1" applyFont="1" applyFill="1" applyBorder="1" applyAlignment="1">
      <alignment horizontal="center"/>
    </xf>
    <xf numFmtId="0" fontId="4" fillId="3" borderId="42" xfId="2" applyFont="1" applyFill="1" applyBorder="1"/>
    <xf numFmtId="4" fontId="4" fillId="3" borderId="1" xfId="2" applyNumberFormat="1" applyFont="1" applyFill="1" applyBorder="1"/>
    <xf numFmtId="3" fontId="19" fillId="0" borderId="12" xfId="2" applyNumberFormat="1" applyFont="1" applyFill="1" applyBorder="1" applyAlignment="1">
      <alignment horizontal="center" vertical="top"/>
    </xf>
    <xf numFmtId="3" fontId="9" fillId="0" borderId="37" xfId="2" applyNumberFormat="1" applyFont="1" applyFill="1" applyBorder="1" applyAlignment="1" applyProtection="1">
      <alignment horizontal="center" vertical="top"/>
      <protection hidden="1"/>
    </xf>
    <xf numFmtId="3" fontId="9" fillId="0" borderId="37" xfId="2" applyNumberFormat="1" applyFont="1" applyFill="1" applyBorder="1" applyAlignment="1">
      <alignment horizontal="center" vertical="top"/>
    </xf>
    <xf numFmtId="3" fontId="4" fillId="3" borderId="17" xfId="2" applyNumberFormat="1" applyFont="1" applyFill="1" applyBorder="1"/>
    <xf numFmtId="4" fontId="10" fillId="0" borderId="1" xfId="2" applyNumberFormat="1" applyFont="1" applyFill="1" applyBorder="1" applyAlignment="1">
      <alignment horizontal="center" vertical="top"/>
    </xf>
    <xf numFmtId="0" fontId="14" fillId="0" borderId="3" xfId="2" applyFont="1" applyFill="1" applyBorder="1" applyAlignment="1">
      <alignment horizontal="center" vertical="top"/>
    </xf>
    <xf numFmtId="3" fontId="9" fillId="0" borderId="6" xfId="2" applyNumberFormat="1" applyFont="1" applyFill="1" applyBorder="1" applyAlignment="1">
      <alignment horizontal="center" vertical="top"/>
    </xf>
    <xf numFmtId="3" fontId="9" fillId="0" borderId="5" xfId="2" applyNumberFormat="1" applyFont="1" applyFill="1" applyBorder="1" applyAlignment="1">
      <alignment horizontal="center" vertical="top"/>
    </xf>
    <xf numFmtId="3" fontId="9" fillId="0" borderId="37" xfId="2" applyNumberFormat="1" applyFont="1" applyFill="1" applyBorder="1" applyAlignment="1" applyProtection="1">
      <alignment horizontal="center" vertical="center"/>
      <protection hidden="1"/>
    </xf>
    <xf numFmtId="3" fontId="9" fillId="0" borderId="13" xfId="2" applyNumberFormat="1" applyFont="1" applyFill="1" applyBorder="1" applyAlignment="1">
      <alignment horizontal="center" vertical="top"/>
    </xf>
    <xf numFmtId="3" fontId="19" fillId="0" borderId="11" xfId="2" applyNumberFormat="1" applyFont="1" applyFill="1" applyBorder="1" applyAlignment="1">
      <alignment horizontal="center" vertical="top"/>
    </xf>
    <xf numFmtId="3" fontId="9" fillId="0" borderId="32" xfId="2" applyNumberFormat="1" applyFont="1" applyFill="1" applyBorder="1" applyAlignment="1">
      <alignment horizontal="center" vertical="top"/>
    </xf>
    <xf numFmtId="3" fontId="19" fillId="0" borderId="23" xfId="2" applyNumberFormat="1" applyFont="1" applyFill="1" applyBorder="1" applyAlignment="1">
      <alignment horizontal="center" vertical="top"/>
    </xf>
    <xf numFmtId="3" fontId="19" fillId="0" borderId="37" xfId="2" applyNumberFormat="1" applyFont="1" applyFill="1" applyBorder="1" applyAlignment="1">
      <alignment horizontal="center" vertical="top"/>
    </xf>
    <xf numFmtId="3" fontId="19" fillId="0" borderId="67" xfId="2" applyNumberFormat="1" applyFont="1" applyFill="1" applyBorder="1" applyAlignment="1">
      <alignment horizontal="center" vertical="top"/>
    </xf>
    <xf numFmtId="3" fontId="9" fillId="0" borderId="42" xfId="2" applyNumberFormat="1" applyFont="1" applyFill="1" applyBorder="1" applyAlignment="1">
      <alignment horizontal="center" vertical="top"/>
    </xf>
    <xf numFmtId="0" fontId="14" fillId="0" borderId="67" xfId="2" applyFont="1" applyFill="1" applyBorder="1" applyAlignment="1">
      <alignment horizontal="center" vertical="top"/>
    </xf>
    <xf numFmtId="0" fontId="14" fillId="0" borderId="4" xfId="2" applyFont="1" applyFill="1" applyBorder="1" applyAlignment="1">
      <alignment horizontal="center" vertical="top"/>
    </xf>
    <xf numFmtId="3" fontId="9" fillId="0" borderId="9" xfId="2" applyNumberFormat="1" applyFont="1" applyFill="1" applyBorder="1" applyAlignment="1">
      <alignment horizontal="center" vertical="top"/>
    </xf>
    <xf numFmtId="3" fontId="9" fillId="0" borderId="4" xfId="2" applyNumberFormat="1" applyFont="1" applyFill="1" applyBorder="1" applyAlignment="1">
      <alignment horizontal="center" vertical="top"/>
    </xf>
    <xf numFmtId="164" fontId="10" fillId="0" borderId="1" xfId="2" applyNumberFormat="1" applyFont="1" applyFill="1" applyBorder="1" applyAlignment="1">
      <alignment horizontal="center" vertical="top"/>
    </xf>
    <xf numFmtId="3" fontId="19" fillId="0" borderId="4" xfId="2" applyNumberFormat="1" applyFont="1" applyFill="1" applyBorder="1" applyAlignment="1">
      <alignment horizontal="center" vertical="top"/>
    </xf>
    <xf numFmtId="0" fontId="29" fillId="0" borderId="69" xfId="2" applyFont="1" applyBorder="1" applyAlignment="1">
      <alignment horizontal="center"/>
    </xf>
    <xf numFmtId="0" fontId="29" fillId="0" borderId="64" xfId="2" applyFont="1" applyBorder="1" applyAlignment="1">
      <alignment horizontal="center"/>
    </xf>
    <xf numFmtId="0" fontId="29" fillId="0" borderId="71" xfId="2" applyFont="1" applyBorder="1" applyAlignment="1">
      <alignment horizontal="center"/>
    </xf>
    <xf numFmtId="0" fontId="14" fillId="0" borderId="0" xfId="2" applyFont="1" applyFill="1" applyBorder="1" applyAlignment="1">
      <alignment horizontal="center" vertical="top"/>
    </xf>
    <xf numFmtId="3" fontId="9" fillId="0" borderId="0" xfId="2" applyNumberFormat="1" applyFont="1" applyFill="1" applyBorder="1" applyAlignment="1">
      <alignment horizontal="center" vertical="top"/>
    </xf>
    <xf numFmtId="3" fontId="19" fillId="0" borderId="15" xfId="2" applyNumberFormat="1" applyFont="1" applyFill="1" applyBorder="1" applyAlignment="1">
      <alignment horizontal="center" vertical="top"/>
    </xf>
    <xf numFmtId="0" fontId="14" fillId="0" borderId="11" xfId="2" applyFont="1" applyFill="1" applyBorder="1" applyAlignment="1">
      <alignment horizontal="center" vertical="top" wrapText="1"/>
    </xf>
    <xf numFmtId="3" fontId="9" fillId="0" borderId="11" xfId="2" applyNumberFormat="1" applyFont="1" applyFill="1" applyBorder="1" applyAlignment="1">
      <alignment horizontal="center" vertical="top" wrapText="1"/>
    </xf>
    <xf numFmtId="0" fontId="19" fillId="0" borderId="11" xfId="2" applyFont="1" applyFill="1" applyBorder="1" applyAlignment="1">
      <alignment horizontal="center" vertical="top" wrapText="1"/>
    </xf>
    <xf numFmtId="0" fontId="14" fillId="0" borderId="42" xfId="2" applyFont="1" applyFill="1" applyBorder="1" applyAlignment="1">
      <alignment horizontal="center" vertical="top" wrapText="1"/>
    </xf>
    <xf numFmtId="3" fontId="9" fillId="0" borderId="37" xfId="2" applyNumberFormat="1" applyFont="1" applyFill="1" applyBorder="1" applyAlignment="1">
      <alignment horizontal="center" vertical="top" wrapText="1"/>
    </xf>
    <xf numFmtId="0" fontId="19" fillId="0" borderId="42" xfId="2" applyFont="1" applyFill="1" applyBorder="1" applyAlignment="1">
      <alignment horizontal="center" vertical="top" wrapText="1"/>
    </xf>
    <xf numFmtId="0" fontId="9" fillId="0" borderId="37" xfId="2" applyFont="1" applyFill="1" applyBorder="1" applyAlignment="1">
      <alignment horizontal="left" vertical="top" wrapText="1"/>
    </xf>
    <xf numFmtId="0" fontId="19" fillId="0" borderId="37" xfId="2" applyFont="1" applyFill="1" applyBorder="1" applyAlignment="1">
      <alignment horizontal="center" vertical="top" wrapText="1"/>
    </xf>
    <xf numFmtId="0" fontId="14" fillId="0" borderId="12" xfId="2" applyFont="1" applyFill="1" applyBorder="1" applyAlignment="1">
      <alignment horizontal="center" vertical="top" wrapText="1"/>
    </xf>
    <xf numFmtId="1" fontId="9" fillId="0" borderId="12" xfId="2" applyNumberFormat="1" applyFont="1" applyFill="1" applyBorder="1" applyAlignment="1">
      <alignment horizontal="center" vertical="top" wrapText="1"/>
    </xf>
    <xf numFmtId="0" fontId="9" fillId="0" borderId="12" xfId="2" applyFont="1" applyFill="1" applyBorder="1" applyAlignment="1">
      <alignment horizontal="left" vertical="top" wrapText="1"/>
    </xf>
    <xf numFmtId="0" fontId="19" fillId="0" borderId="36" xfId="2" applyFont="1" applyFill="1" applyBorder="1" applyAlignment="1">
      <alignment horizontal="center" vertical="top" wrapText="1"/>
    </xf>
    <xf numFmtId="3" fontId="10" fillId="3" borderId="0" xfId="2" applyNumberFormat="1" applyFont="1" applyFill="1" applyBorder="1" applyAlignment="1">
      <alignment horizontal="center" vertical="center" wrapText="1"/>
    </xf>
    <xf numFmtId="3" fontId="9" fillId="0" borderId="18" xfId="2" applyNumberFormat="1" applyFont="1" applyFill="1" applyBorder="1" applyAlignment="1">
      <alignment horizontal="center" vertical="center"/>
    </xf>
    <xf numFmtId="3" fontId="9" fillId="0" borderId="24" xfId="2" applyNumberFormat="1" applyFont="1" applyFill="1" applyBorder="1" applyAlignment="1">
      <alignment horizontal="center" vertical="center"/>
    </xf>
    <xf numFmtId="3" fontId="4" fillId="3" borderId="31" xfId="2" applyNumberFormat="1" applyFont="1" applyFill="1" applyBorder="1"/>
    <xf numFmtId="3" fontId="19" fillId="0" borderId="45" xfId="2" applyNumberFormat="1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center" vertical="center"/>
    </xf>
    <xf numFmtId="3" fontId="19" fillId="0" borderId="14" xfId="2" applyNumberFormat="1" applyFont="1" applyFill="1" applyBorder="1" applyAlignment="1">
      <alignment horizontal="center" vertical="center"/>
    </xf>
    <xf numFmtId="0" fontId="14" fillId="0" borderId="73" xfId="2" applyFont="1" applyFill="1" applyBorder="1" applyAlignment="1">
      <alignment horizontal="center" vertical="center"/>
    </xf>
    <xf numFmtId="3" fontId="19" fillId="0" borderId="68" xfId="2" applyNumberFormat="1" applyFont="1" applyFill="1" applyBorder="1" applyAlignment="1">
      <alignment horizontal="center" vertical="center"/>
    </xf>
    <xf numFmtId="3" fontId="19" fillId="0" borderId="17" xfId="2" applyNumberFormat="1" applyFont="1" applyFill="1" applyBorder="1" applyAlignment="1">
      <alignment horizontal="center" vertical="center"/>
    </xf>
    <xf numFmtId="0" fontId="14" fillId="0" borderId="34" xfId="2" applyFont="1" applyFill="1" applyBorder="1" applyAlignment="1">
      <alignment horizontal="center" vertical="center"/>
    </xf>
    <xf numFmtId="3" fontId="19" fillId="0" borderId="35" xfId="2" applyNumberFormat="1" applyFont="1" applyFill="1" applyBorder="1" applyAlignment="1">
      <alignment horizontal="center" vertical="center"/>
    </xf>
    <xf numFmtId="0" fontId="14" fillId="0" borderId="26" xfId="2" applyFont="1" applyFill="1" applyBorder="1" applyAlignment="1">
      <alignment horizontal="center" vertical="center"/>
    </xf>
    <xf numFmtId="3" fontId="19" fillId="0" borderId="15" xfId="2" applyNumberFormat="1" applyFont="1" applyFill="1" applyBorder="1" applyAlignment="1">
      <alignment horizontal="center" vertical="center"/>
    </xf>
    <xf numFmtId="3" fontId="4" fillId="3" borderId="78" xfId="2" applyNumberFormat="1" applyFont="1" applyFill="1" applyBorder="1"/>
    <xf numFmtId="3" fontId="19" fillId="0" borderId="79" xfId="2" applyNumberFormat="1" applyFont="1" applyFill="1" applyBorder="1" applyAlignment="1">
      <alignment horizontal="center" vertical="center"/>
    </xf>
    <xf numFmtId="3" fontId="19" fillId="0" borderId="43" xfId="2" applyNumberFormat="1" applyFont="1" applyFill="1" applyBorder="1" applyAlignment="1">
      <alignment horizontal="center" vertical="center"/>
    </xf>
    <xf numFmtId="0" fontId="4" fillId="3" borderId="15" xfId="2" applyFont="1" applyFill="1" applyBorder="1"/>
    <xf numFmtId="0" fontId="4" fillId="3" borderId="16" xfId="2" applyFont="1" applyFill="1" applyBorder="1"/>
    <xf numFmtId="0" fontId="14" fillId="0" borderId="36" xfId="2" applyFont="1" applyFill="1" applyBorder="1" applyAlignment="1">
      <alignment horizontal="center" vertical="top"/>
    </xf>
    <xf numFmtId="3" fontId="19" fillId="0" borderId="68" xfId="2" applyNumberFormat="1" applyFont="1" applyFill="1" applyBorder="1" applyAlignment="1">
      <alignment horizontal="center" vertical="top"/>
    </xf>
    <xf numFmtId="0" fontId="4" fillId="3" borderId="0" xfId="2" applyFont="1" applyFill="1" applyBorder="1"/>
    <xf numFmtId="3" fontId="19" fillId="0" borderId="0" xfId="2" applyNumberFormat="1" applyFont="1" applyFill="1" applyBorder="1" applyAlignment="1">
      <alignment horizontal="center" vertical="top"/>
    </xf>
    <xf numFmtId="0" fontId="4" fillId="3" borderId="24" xfId="2" applyFont="1" applyFill="1" applyBorder="1"/>
    <xf numFmtId="0" fontId="4" fillId="3" borderId="1" xfId="2" applyFont="1" applyFill="1" applyBorder="1"/>
    <xf numFmtId="0" fontId="4" fillId="2" borderId="1" xfId="2" applyFont="1" applyFill="1" applyBorder="1"/>
    <xf numFmtId="0" fontId="33" fillId="0" borderId="0" xfId="2" applyFont="1" applyFill="1"/>
    <xf numFmtId="0" fontId="34" fillId="2" borderId="13" xfId="2" applyFont="1" applyFill="1" applyBorder="1" applyAlignment="1">
      <alignment horizontal="center" vertical="center"/>
    </xf>
    <xf numFmtId="3" fontId="35" fillId="2" borderId="11" xfId="2" applyNumberFormat="1" applyFont="1" applyFill="1" applyBorder="1" applyAlignment="1">
      <alignment horizontal="center" vertical="center"/>
    </xf>
    <xf numFmtId="0" fontId="19" fillId="2" borderId="14" xfId="2" applyFont="1" applyFill="1" applyBorder="1" applyAlignment="1">
      <alignment horizontal="center" vertical="center"/>
    </xf>
    <xf numFmtId="0" fontId="36" fillId="2" borderId="43" xfId="2" applyFont="1" applyFill="1" applyBorder="1"/>
    <xf numFmtId="0" fontId="34" fillId="2" borderId="16" xfId="2" applyFont="1" applyFill="1" applyBorder="1" applyAlignment="1">
      <alignment horizontal="center" vertical="center"/>
    </xf>
    <xf numFmtId="3" fontId="35" fillId="2" borderId="12" xfId="2" applyNumberFormat="1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34" fillId="2" borderId="16" xfId="2" applyFont="1" applyFill="1" applyBorder="1" applyAlignment="1">
      <alignment horizontal="center" vertical="top"/>
    </xf>
    <xf numFmtId="0" fontId="34" fillId="2" borderId="32" xfId="2" applyFont="1" applyFill="1" applyBorder="1" applyAlignment="1">
      <alignment horizontal="center" vertical="top"/>
    </xf>
    <xf numFmtId="3" fontId="35" fillId="2" borderId="23" xfId="2" applyNumberFormat="1" applyFont="1" applyFill="1" applyBorder="1" applyAlignment="1">
      <alignment horizontal="center" vertical="center"/>
    </xf>
    <xf numFmtId="0" fontId="19" fillId="2" borderId="45" xfId="2" applyFont="1" applyFill="1" applyBorder="1" applyAlignment="1">
      <alignment horizontal="center" vertical="center"/>
    </xf>
    <xf numFmtId="0" fontId="7" fillId="2" borderId="43" xfId="2" applyFont="1" applyFill="1" applyBorder="1"/>
    <xf numFmtId="0" fontId="4" fillId="2" borderId="43" xfId="2" applyFont="1" applyFill="1" applyBorder="1"/>
    <xf numFmtId="0" fontId="34" fillId="2" borderId="34" xfId="2" applyFont="1" applyFill="1" applyBorder="1" applyAlignment="1">
      <alignment horizontal="center" vertical="center"/>
    </xf>
    <xf numFmtId="0" fontId="19" fillId="2" borderId="35" xfId="2" applyFont="1" applyFill="1" applyBorder="1" applyAlignment="1">
      <alignment horizontal="center" vertical="center"/>
    </xf>
    <xf numFmtId="0" fontId="34" fillId="2" borderId="11" xfId="2" applyFont="1" applyFill="1" applyBorder="1" applyAlignment="1">
      <alignment horizontal="center" vertical="center"/>
    </xf>
    <xf numFmtId="0" fontId="19" fillId="2" borderId="11" xfId="2" applyFont="1" applyFill="1" applyBorder="1" applyAlignment="1">
      <alignment horizontal="center" vertical="center"/>
    </xf>
    <xf numFmtId="0" fontId="19" fillId="2" borderId="23" xfId="2" applyFont="1" applyFill="1" applyBorder="1" applyAlignment="1">
      <alignment horizontal="center" vertical="center"/>
    </xf>
    <xf numFmtId="0" fontId="33" fillId="0" borderId="13" xfId="2" applyFont="1" applyFill="1" applyBorder="1" applyAlignment="1">
      <alignment horizontal="center" vertical="top"/>
    </xf>
    <xf numFmtId="3" fontId="38" fillId="0" borderId="11" xfId="2" applyNumberFormat="1" applyFont="1" applyFill="1" applyBorder="1" applyAlignment="1">
      <alignment horizontal="center" vertical="center" wrapText="1"/>
    </xf>
    <xf numFmtId="3" fontId="39" fillId="0" borderId="14" xfId="2" applyNumberFormat="1" applyFont="1" applyFill="1" applyBorder="1" applyAlignment="1">
      <alignment horizontal="center" vertical="center" wrapText="1"/>
    </xf>
    <xf numFmtId="0" fontId="33" fillId="0" borderId="16" xfId="2" applyFont="1" applyFill="1" applyBorder="1" applyAlignment="1">
      <alignment horizontal="center" vertical="top"/>
    </xf>
    <xf numFmtId="3" fontId="38" fillId="0" borderId="12" xfId="2" applyNumberFormat="1" applyFont="1" applyFill="1" applyBorder="1" applyAlignment="1">
      <alignment horizontal="center" vertical="center" wrapText="1"/>
    </xf>
    <xf numFmtId="3" fontId="39" fillId="0" borderId="17" xfId="2" applyNumberFormat="1" applyFont="1" applyFill="1" applyBorder="1" applyAlignment="1">
      <alignment horizontal="center" vertical="center" wrapText="1"/>
    </xf>
    <xf numFmtId="0" fontId="33" fillId="0" borderId="29" xfId="2" applyFont="1" applyFill="1" applyBorder="1" applyAlignment="1">
      <alignment horizontal="center" vertical="top"/>
    </xf>
    <xf numFmtId="0" fontId="33" fillId="0" borderId="32" xfId="2" applyFont="1" applyFill="1" applyBorder="1" applyAlignment="1">
      <alignment horizontal="center" vertical="top"/>
    </xf>
    <xf numFmtId="3" fontId="38" fillId="0" borderId="23" xfId="2" applyNumberFormat="1" applyFont="1" applyFill="1" applyBorder="1" applyAlignment="1">
      <alignment horizontal="center" vertical="center" wrapText="1"/>
    </xf>
    <xf numFmtId="3" fontId="19" fillId="0" borderId="51" xfId="2" applyNumberFormat="1" applyFont="1" applyFill="1" applyBorder="1" applyAlignment="1">
      <alignment horizontal="center" vertical="top"/>
    </xf>
    <xf numFmtId="0" fontId="4" fillId="3" borderId="23" xfId="2" applyFont="1" applyFill="1" applyBorder="1"/>
    <xf numFmtId="0" fontId="18" fillId="3" borderId="6" xfId="2" applyFont="1" applyFill="1" applyBorder="1" applyAlignment="1">
      <alignment vertical="center" wrapText="1"/>
    </xf>
    <xf numFmtId="0" fontId="7" fillId="0" borderId="11" xfId="2" applyFont="1" applyFill="1" applyBorder="1" applyAlignment="1">
      <alignment horizontal="center" vertical="top"/>
    </xf>
    <xf numFmtId="0" fontId="40" fillId="3" borderId="12" xfId="2" applyFont="1" applyFill="1" applyBorder="1"/>
    <xf numFmtId="0" fontId="7" fillId="0" borderId="37" xfId="2" applyFont="1" applyFill="1" applyBorder="1" applyAlignment="1">
      <alignment horizontal="center" vertical="top"/>
    </xf>
    <xf numFmtId="0" fontId="7" fillId="0" borderId="67" xfId="2" applyFont="1" applyFill="1" applyBorder="1" applyAlignment="1">
      <alignment horizontal="center" vertical="top"/>
    </xf>
    <xf numFmtId="3" fontId="9" fillId="0" borderId="23" xfId="2" applyNumberFormat="1" applyFont="1" applyFill="1" applyBorder="1" applyAlignment="1" applyProtection="1">
      <alignment horizontal="center" vertical="center"/>
      <protection hidden="1"/>
    </xf>
    <xf numFmtId="0" fontId="4" fillId="3" borderId="36" xfId="2" applyFont="1" applyFill="1" applyBorder="1"/>
    <xf numFmtId="0" fontId="4" fillId="3" borderId="18" xfId="2" applyFont="1" applyFill="1" applyBorder="1"/>
    <xf numFmtId="0" fontId="4" fillId="3" borderId="2" xfId="2" applyFont="1" applyFill="1" applyBorder="1"/>
    <xf numFmtId="3" fontId="9" fillId="0" borderId="67" xfId="2" applyNumberFormat="1" applyFont="1" applyFill="1" applyBorder="1" applyAlignment="1" applyProtection="1">
      <alignment horizontal="center" vertical="center"/>
      <protection hidden="1"/>
    </xf>
    <xf numFmtId="0" fontId="4" fillId="3" borderId="73" xfId="2" applyFont="1" applyFill="1" applyBorder="1"/>
    <xf numFmtId="0" fontId="14" fillId="0" borderId="37" xfId="2" applyFont="1" applyFill="1" applyBorder="1" applyAlignment="1">
      <alignment horizontal="center" vertical="center"/>
    </xf>
    <xf numFmtId="0" fontId="20" fillId="2" borderId="79" xfId="2" applyFont="1" applyFill="1" applyBorder="1" applyAlignment="1">
      <alignment horizontal="center" vertical="center" wrapText="1"/>
    </xf>
    <xf numFmtId="3" fontId="19" fillId="0" borderId="2" xfId="2" applyNumberFormat="1" applyFont="1" applyFill="1" applyBorder="1" applyAlignment="1">
      <alignment horizontal="center" vertical="top"/>
    </xf>
    <xf numFmtId="3" fontId="19" fillId="0" borderId="24" xfId="2" applyNumberFormat="1" applyFont="1" applyFill="1" applyBorder="1" applyAlignment="1">
      <alignment horizontal="center" vertical="top"/>
    </xf>
    <xf numFmtId="3" fontId="4" fillId="3" borderId="37" xfId="2" applyNumberFormat="1" applyFont="1" applyFill="1" applyBorder="1"/>
    <xf numFmtId="3" fontId="4" fillId="3" borderId="15" xfId="2" applyNumberFormat="1" applyFont="1" applyFill="1" applyBorder="1"/>
    <xf numFmtId="0" fontId="18" fillId="2" borderId="14" xfId="2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2" borderId="68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 wrapText="1"/>
    </xf>
    <xf numFmtId="3" fontId="4" fillId="3" borderId="68" xfId="2" applyNumberFormat="1" applyFont="1" applyFill="1" applyBorder="1"/>
    <xf numFmtId="0" fontId="20" fillId="2" borderId="68" xfId="2" applyFont="1" applyFill="1" applyBorder="1" applyAlignment="1">
      <alignment horizontal="center" vertical="center" wrapText="1"/>
    </xf>
    <xf numFmtId="0" fontId="20" fillId="2" borderId="45" xfId="2" applyFont="1" applyFill="1" applyBorder="1" applyAlignment="1">
      <alignment horizontal="center" vertical="center" wrapText="1"/>
    </xf>
    <xf numFmtId="0" fontId="14" fillId="0" borderId="6" xfId="2" applyFont="1" applyFill="1" applyBorder="1" applyAlignment="1">
      <alignment horizontal="center" vertical="top"/>
    </xf>
    <xf numFmtId="3" fontId="9" fillId="0" borderId="6" xfId="2" applyNumberFormat="1" applyFont="1" applyFill="1" applyBorder="1" applyAlignment="1" applyProtection="1">
      <alignment horizontal="center" vertical="center"/>
      <protection hidden="1"/>
    </xf>
    <xf numFmtId="3" fontId="19" fillId="0" borderId="6" xfId="2" applyNumberFormat="1" applyFont="1" applyFill="1" applyBorder="1" applyAlignment="1">
      <alignment horizontal="center" vertical="top"/>
    </xf>
    <xf numFmtId="4" fontId="4" fillId="3" borderId="42" xfId="2" applyNumberFormat="1" applyFont="1" applyFill="1" applyBorder="1"/>
    <xf numFmtId="3" fontId="9" fillId="0" borderId="17" xfId="2" applyNumberFormat="1" applyFont="1" applyFill="1" applyBorder="1" applyAlignment="1">
      <alignment horizontal="center" vertical="center"/>
    </xf>
    <xf numFmtId="3" fontId="9" fillId="0" borderId="2" xfId="2" applyNumberFormat="1" applyFont="1" applyFill="1" applyBorder="1" applyAlignment="1" applyProtection="1">
      <alignment horizontal="center" vertical="center"/>
      <protection hidden="1"/>
    </xf>
    <xf numFmtId="0" fontId="36" fillId="2" borderId="0" xfId="2" applyFont="1" applyFill="1" applyBorder="1"/>
    <xf numFmtId="0" fontId="34" fillId="2" borderId="13" xfId="2" applyFont="1" applyFill="1" applyBorder="1" applyAlignment="1">
      <alignment horizontal="center" vertical="top"/>
    </xf>
    <xf numFmtId="0" fontId="34" fillId="2" borderId="26" xfId="2" applyFont="1" applyFill="1" applyBorder="1" applyAlignment="1">
      <alignment horizontal="center" vertical="top"/>
    </xf>
    <xf numFmtId="0" fontId="19" fillId="2" borderId="15" xfId="2" applyFont="1" applyFill="1" applyBorder="1" applyAlignment="1">
      <alignment horizontal="center" vertical="center"/>
    </xf>
    <xf numFmtId="0" fontId="36" fillId="2" borderId="79" xfId="2" applyFont="1" applyFill="1" applyBorder="1"/>
    <xf numFmtId="0" fontId="7" fillId="2" borderId="19" xfId="2" applyFont="1" applyFill="1" applyBorder="1"/>
    <xf numFmtId="0" fontId="7" fillId="2" borderId="37" xfId="2" applyFont="1" applyFill="1" applyBorder="1"/>
    <xf numFmtId="3" fontId="38" fillId="0" borderId="37" xfId="2" applyNumberFormat="1" applyFont="1" applyFill="1" applyBorder="1" applyAlignment="1">
      <alignment horizontal="center" vertical="center" wrapText="1"/>
    </xf>
    <xf numFmtId="3" fontId="39" fillId="0" borderId="15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horizontal="center" wrapText="1"/>
    </xf>
    <xf numFmtId="0" fontId="3" fillId="2" borderId="0" xfId="2" applyFont="1" applyFill="1" applyAlignment="1">
      <alignment horizontal="center" wrapText="1"/>
    </xf>
    <xf numFmtId="3" fontId="9" fillId="0" borderId="67" xfId="2" applyNumberFormat="1" applyFont="1" applyFill="1" applyBorder="1" applyAlignment="1">
      <alignment horizontal="center" vertical="top"/>
    </xf>
    <xf numFmtId="0" fontId="41" fillId="0" borderId="2" xfId="2" applyFont="1" applyFill="1" applyBorder="1" applyAlignment="1">
      <alignment horizontal="left" vertical="center" wrapText="1"/>
    </xf>
    <xf numFmtId="0" fontId="33" fillId="0" borderId="6" xfId="2" applyFont="1" applyFill="1" applyBorder="1" applyAlignment="1">
      <alignment horizontal="center" vertical="top"/>
    </xf>
    <xf numFmtId="3" fontId="38" fillId="0" borderId="5" xfId="2" applyNumberFormat="1" applyFont="1" applyFill="1" applyBorder="1" applyAlignment="1">
      <alignment horizontal="center" vertical="top"/>
    </xf>
    <xf numFmtId="3" fontId="38" fillId="0" borderId="32" xfId="2" applyNumberFormat="1" applyFont="1" applyFill="1" applyBorder="1" applyAlignment="1">
      <alignment horizontal="center" vertical="top"/>
    </xf>
    <xf numFmtId="0" fontId="33" fillId="0" borderId="11" xfId="2" applyFont="1" applyFill="1" applyBorder="1" applyAlignment="1">
      <alignment horizontal="center" vertical="top"/>
    </xf>
    <xf numFmtId="3" fontId="38" fillId="0" borderId="18" xfId="2" applyNumberFormat="1" applyFont="1" applyFill="1" applyBorder="1" applyAlignment="1">
      <alignment horizontal="center" vertical="center" wrapText="1"/>
    </xf>
    <xf numFmtId="0" fontId="33" fillId="0" borderId="12" xfId="2" applyFont="1" applyFill="1" applyBorder="1" applyAlignment="1">
      <alignment horizontal="center" vertical="top"/>
    </xf>
    <xf numFmtId="0" fontId="33" fillId="0" borderId="23" xfId="2" applyFont="1" applyFill="1" applyBorder="1" applyAlignment="1">
      <alignment horizontal="center" vertical="top"/>
    </xf>
    <xf numFmtId="3" fontId="38" fillId="0" borderId="32" xfId="2" applyNumberFormat="1" applyFont="1" applyFill="1" applyBorder="1" applyAlignment="1">
      <alignment horizontal="center" vertical="center" wrapText="1"/>
    </xf>
    <xf numFmtId="3" fontId="38" fillId="0" borderId="17" xfId="2" applyNumberFormat="1" applyFont="1" applyFill="1" applyBorder="1" applyAlignment="1">
      <alignment horizontal="center" vertical="center" wrapText="1"/>
    </xf>
    <xf numFmtId="3" fontId="41" fillId="0" borderId="17" xfId="2" applyNumberFormat="1" applyFont="1" applyFill="1" applyBorder="1" applyAlignment="1">
      <alignment horizontal="center" vertical="center" wrapText="1"/>
    </xf>
    <xf numFmtId="3" fontId="38" fillId="0" borderId="31" xfId="2" applyNumberFormat="1" applyFont="1" applyFill="1" applyBorder="1" applyAlignment="1">
      <alignment horizontal="center" vertical="center" wrapText="1"/>
    </xf>
    <xf numFmtId="0" fontId="41" fillId="0" borderId="18" xfId="2" applyFont="1" applyFill="1" applyBorder="1" applyAlignment="1">
      <alignment horizontal="left" vertical="center" wrapText="1"/>
    </xf>
    <xf numFmtId="3" fontId="38" fillId="0" borderId="6" xfId="2" applyNumberFormat="1" applyFont="1" applyFill="1" applyBorder="1" applyAlignment="1">
      <alignment horizontal="center" vertical="top"/>
    </xf>
    <xf numFmtId="3" fontId="38" fillId="0" borderId="18" xfId="2" applyNumberFormat="1" applyFont="1" applyFill="1" applyBorder="1" applyAlignment="1">
      <alignment horizontal="center" vertical="top"/>
    </xf>
    <xf numFmtId="3" fontId="38" fillId="0" borderId="45" xfId="2" applyNumberFormat="1" applyFont="1" applyFill="1" applyBorder="1" applyAlignment="1">
      <alignment horizontal="center" vertical="top"/>
    </xf>
    <xf numFmtId="0" fontId="41" fillId="0" borderId="16" xfId="2" applyFont="1" applyFill="1" applyBorder="1" applyAlignment="1">
      <alignment horizontal="left"/>
    </xf>
    <xf numFmtId="0" fontId="41" fillId="0" borderId="18" xfId="2" applyFont="1" applyFill="1" applyBorder="1" applyAlignment="1">
      <alignment horizontal="left"/>
    </xf>
    <xf numFmtId="0" fontId="33" fillId="0" borderId="42" xfId="2" applyFont="1" applyFill="1" applyBorder="1" applyAlignment="1">
      <alignment horizontal="center" vertical="top"/>
    </xf>
    <xf numFmtId="3" fontId="33" fillId="0" borderId="11" xfId="2" applyNumberFormat="1" applyFont="1" applyFill="1" applyBorder="1" applyAlignment="1">
      <alignment horizontal="center" vertical="center" wrapText="1"/>
    </xf>
    <xf numFmtId="3" fontId="33" fillId="0" borderId="23" xfId="2" applyNumberFormat="1" applyFont="1" applyFill="1" applyBorder="1" applyAlignment="1">
      <alignment horizontal="center" vertical="center" wrapText="1"/>
    </xf>
    <xf numFmtId="3" fontId="38" fillId="0" borderId="24" xfId="2" applyNumberFormat="1" applyFont="1" applyFill="1" applyBorder="1" applyAlignment="1">
      <alignment horizontal="center" vertical="center" wrapText="1"/>
    </xf>
    <xf numFmtId="1" fontId="9" fillId="2" borderId="11" xfId="2" applyNumberFormat="1" applyFont="1" applyFill="1" applyBorder="1" applyAlignment="1">
      <alignment horizontal="center" vertical="center" wrapText="1"/>
    </xf>
    <xf numFmtId="0" fontId="20" fillId="2" borderId="14" xfId="2" applyFont="1" applyFill="1" applyBorder="1" applyAlignment="1">
      <alignment horizontal="center" vertical="center"/>
    </xf>
    <xf numFmtId="1" fontId="9" fillId="2" borderId="12" xfId="2" applyNumberFormat="1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/>
    </xf>
    <xf numFmtId="1" fontId="9" fillId="2" borderId="23" xfId="2" applyNumberFormat="1" applyFont="1" applyFill="1" applyBorder="1" applyAlignment="1">
      <alignment horizontal="center" vertical="center" wrapText="1"/>
    </xf>
    <xf numFmtId="0" fontId="20" fillId="2" borderId="45" xfId="2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top"/>
    </xf>
    <xf numFmtId="0" fontId="15" fillId="0" borderId="0" xfId="2" applyFont="1" applyFill="1" applyBorder="1" applyAlignment="1">
      <alignment horizontal="center" vertical="top"/>
    </xf>
    <xf numFmtId="0" fontId="15" fillId="0" borderId="26" xfId="2" applyFont="1" applyFill="1" applyBorder="1" applyAlignment="1">
      <alignment horizontal="center" vertical="top"/>
    </xf>
    <xf numFmtId="0" fontId="14" fillId="0" borderId="13" xfId="5" applyFont="1" applyFill="1" applyBorder="1" applyAlignment="1">
      <alignment horizontal="center" vertical="center" wrapText="1"/>
    </xf>
    <xf numFmtId="3" fontId="9" fillId="0" borderId="11" xfId="4" applyNumberFormat="1" applyFont="1" applyFill="1" applyBorder="1" applyAlignment="1">
      <alignment horizontal="center" vertical="center"/>
    </xf>
    <xf numFmtId="3" fontId="20" fillId="0" borderId="18" xfId="4" applyNumberFormat="1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 wrapText="1"/>
    </xf>
    <xf numFmtId="3" fontId="9" fillId="0" borderId="12" xfId="4" applyNumberFormat="1" applyFont="1" applyFill="1" applyBorder="1" applyAlignment="1">
      <alignment horizontal="center" vertical="center"/>
    </xf>
    <xf numFmtId="3" fontId="20" fillId="0" borderId="43" xfId="4" applyNumberFormat="1" applyFont="1" applyFill="1" applyBorder="1" applyAlignment="1">
      <alignment horizontal="center" vertical="center"/>
    </xf>
    <xf numFmtId="0" fontId="14" fillId="0" borderId="29" xfId="5" applyFont="1" applyFill="1" applyBorder="1" applyAlignment="1">
      <alignment horizontal="center" vertical="center" wrapText="1"/>
    </xf>
    <xf numFmtId="3" fontId="20" fillId="0" borderId="44" xfId="4" applyNumberFormat="1" applyFont="1" applyFill="1" applyBorder="1" applyAlignment="1">
      <alignment horizontal="center" vertical="center"/>
    </xf>
    <xf numFmtId="0" fontId="14" fillId="0" borderId="32" xfId="5" applyFont="1" applyFill="1" applyBorder="1" applyAlignment="1">
      <alignment horizontal="center" vertical="center" wrapText="1"/>
    </xf>
    <xf numFmtId="3" fontId="9" fillId="0" borderId="40" xfId="4" applyNumberFormat="1" applyFont="1" applyFill="1" applyBorder="1" applyAlignment="1">
      <alignment horizontal="center" vertical="center"/>
    </xf>
    <xf numFmtId="3" fontId="14" fillId="0" borderId="11" xfId="3" applyNumberFormat="1" applyFont="1" applyBorder="1" applyAlignment="1">
      <alignment horizontal="center" vertical="center" wrapText="1"/>
    </xf>
    <xf numFmtId="3" fontId="9" fillId="0" borderId="2" xfId="3" applyNumberFormat="1" applyFont="1" applyBorder="1" applyAlignment="1">
      <alignment horizontal="center" vertical="center" wrapText="1"/>
    </xf>
    <xf numFmtId="3" fontId="9" fillId="0" borderId="26" xfId="3" applyNumberFormat="1" applyFont="1" applyFill="1" applyBorder="1" applyAlignment="1">
      <alignment horizontal="center" vertical="center" wrapText="1"/>
    </xf>
    <xf numFmtId="3" fontId="14" fillId="0" borderId="12" xfId="3" applyNumberFormat="1" applyFont="1" applyBorder="1" applyAlignment="1">
      <alignment horizontal="center" vertical="center" wrapText="1"/>
    </xf>
    <xf numFmtId="3" fontId="9" fillId="0" borderId="18" xfId="3" applyNumberFormat="1" applyFont="1" applyBorder="1" applyAlignment="1">
      <alignment horizontal="center" vertical="center" wrapText="1"/>
    </xf>
    <xf numFmtId="3" fontId="9" fillId="0" borderId="16" xfId="3" applyNumberFormat="1" applyFont="1" applyFill="1" applyBorder="1" applyAlignment="1">
      <alignment horizontal="center" vertical="center" wrapText="1"/>
    </xf>
    <xf numFmtId="3" fontId="14" fillId="0" borderId="23" xfId="3" applyNumberFormat="1" applyFont="1" applyBorder="1" applyAlignment="1">
      <alignment horizontal="center" vertical="center" wrapText="1"/>
    </xf>
    <xf numFmtId="3" fontId="9" fillId="0" borderId="24" xfId="3" applyNumberFormat="1" applyFont="1" applyBorder="1" applyAlignment="1">
      <alignment horizontal="center" vertical="center" wrapText="1"/>
    </xf>
    <xf numFmtId="3" fontId="9" fillId="0" borderId="29" xfId="3" applyNumberFormat="1" applyFont="1" applyFill="1" applyBorder="1" applyAlignment="1">
      <alignment horizontal="center" vertical="center" wrapText="1"/>
    </xf>
    <xf numFmtId="3" fontId="10" fillId="0" borderId="43" xfId="2" applyNumberFormat="1" applyFont="1" applyBorder="1" applyAlignment="1">
      <alignment horizontal="center" wrapText="1"/>
    </xf>
    <xf numFmtId="0" fontId="14" fillId="0" borderId="11" xfId="2" applyFont="1" applyBorder="1" applyAlignment="1">
      <alignment horizontal="center" wrapText="1"/>
    </xf>
    <xf numFmtId="3" fontId="9" fillId="0" borderId="2" xfId="2" applyNumberFormat="1" applyFont="1" applyBorder="1" applyAlignment="1" applyProtection="1">
      <alignment horizontal="center" wrapText="1"/>
      <protection hidden="1"/>
    </xf>
    <xf numFmtId="3" fontId="9" fillId="0" borderId="26" xfId="2" applyNumberFormat="1" applyFont="1" applyFill="1" applyBorder="1" applyAlignment="1">
      <alignment horizontal="center" wrapText="1"/>
    </xf>
    <xf numFmtId="0" fontId="14" fillId="3" borderId="12" xfId="2" applyFont="1" applyFill="1" applyBorder="1"/>
    <xf numFmtId="0" fontId="14" fillId="0" borderId="12" xfId="2" applyFont="1" applyBorder="1" applyAlignment="1">
      <alignment horizontal="center" wrapText="1"/>
    </xf>
    <xf numFmtId="3" fontId="9" fillId="0" borderId="18" xfId="2" applyNumberFormat="1" applyFont="1" applyBorder="1" applyAlignment="1" applyProtection="1">
      <alignment horizontal="center" wrapText="1"/>
      <protection hidden="1"/>
    </xf>
    <xf numFmtId="3" fontId="9" fillId="0" borderId="16" xfId="2" applyNumberFormat="1" applyFont="1" applyFill="1" applyBorder="1" applyAlignment="1">
      <alignment horizontal="center" wrapText="1"/>
    </xf>
    <xf numFmtId="0" fontId="14" fillId="0" borderId="23" xfId="2" applyFont="1" applyBorder="1" applyAlignment="1">
      <alignment horizontal="center" wrapText="1"/>
    </xf>
    <xf numFmtId="3" fontId="9" fillId="0" borderId="24" xfId="2" applyNumberFormat="1" applyFont="1" applyBorder="1" applyAlignment="1" applyProtection="1">
      <alignment horizontal="center" wrapText="1"/>
      <protection hidden="1"/>
    </xf>
    <xf numFmtId="3" fontId="9" fillId="0" borderId="29" xfId="2" applyNumberFormat="1" applyFont="1" applyFill="1" applyBorder="1" applyAlignment="1">
      <alignment horizontal="center" wrapText="1"/>
    </xf>
    <xf numFmtId="3" fontId="9" fillId="0" borderId="15" xfId="2" applyNumberFormat="1" applyFont="1" applyFill="1" applyBorder="1" applyAlignment="1" applyProtection="1">
      <alignment horizontal="center" vertical="center"/>
      <protection hidden="1"/>
    </xf>
    <xf numFmtId="3" fontId="10" fillId="0" borderId="41" xfId="2" applyNumberFormat="1" applyFont="1" applyFill="1" applyBorder="1" applyAlignment="1">
      <alignment horizontal="center" vertical="top"/>
    </xf>
    <xf numFmtId="0" fontId="21" fillId="0" borderId="7" xfId="2" applyFill="1" applyBorder="1"/>
    <xf numFmtId="0" fontId="4" fillId="0" borderId="9" xfId="2" applyFont="1" applyFill="1" applyBorder="1"/>
    <xf numFmtId="0" fontId="4" fillId="0" borderId="83" xfId="2" applyFont="1" applyFill="1" applyBorder="1"/>
    <xf numFmtId="0" fontId="21" fillId="0" borderId="9" xfId="2" applyFill="1" applyBorder="1"/>
    <xf numFmtId="0" fontId="21" fillId="0" borderId="73" xfId="2" applyFill="1" applyBorder="1"/>
    <xf numFmtId="3" fontId="9" fillId="0" borderId="68" xfId="2" applyNumberFormat="1" applyFont="1" applyFill="1" applyBorder="1" applyAlignment="1" applyProtection="1">
      <alignment horizontal="center" vertical="center"/>
      <protection hidden="1"/>
    </xf>
    <xf numFmtId="0" fontId="4" fillId="0" borderId="0" xfId="2" applyFont="1" applyFill="1" applyBorder="1"/>
    <xf numFmtId="0" fontId="21" fillId="0" borderId="0" xfId="2" applyFill="1" applyBorder="1"/>
    <xf numFmtId="0" fontId="14" fillId="0" borderId="73" xfId="2" applyFont="1" applyFill="1" applyBorder="1"/>
    <xf numFmtId="0" fontId="14" fillId="0" borderId="0" xfId="2" applyFont="1" applyFill="1" applyBorder="1"/>
    <xf numFmtId="0" fontId="14" fillId="0" borderId="3" xfId="2" applyFont="1" applyFill="1" applyBorder="1"/>
    <xf numFmtId="0" fontId="4" fillId="0" borderId="40" xfId="2" applyFont="1" applyFill="1" applyBorder="1"/>
    <xf numFmtId="0" fontId="14" fillId="0" borderId="67" xfId="2" applyFont="1" applyFill="1" applyBorder="1" applyAlignment="1">
      <alignment horizontal="center"/>
    </xf>
    <xf numFmtId="3" fontId="9" fillId="0" borderId="67" xfId="2" applyNumberFormat="1" applyFont="1" applyFill="1" applyBorder="1" applyAlignment="1" applyProtection="1">
      <alignment horizontal="center" vertical="top"/>
      <protection hidden="1"/>
    </xf>
    <xf numFmtId="0" fontId="14" fillId="0" borderId="67" xfId="2" applyFont="1" applyFill="1" applyBorder="1"/>
    <xf numFmtId="0" fontId="24" fillId="0" borderId="3" xfId="2" applyFont="1" applyFill="1" applyBorder="1"/>
    <xf numFmtId="3" fontId="20" fillId="0" borderId="42" xfId="2" applyNumberFormat="1" applyFont="1" applyFill="1" applyBorder="1" applyAlignment="1">
      <alignment horizontal="center" vertical="top"/>
    </xf>
    <xf numFmtId="3" fontId="19" fillId="0" borderId="42" xfId="2" applyNumberFormat="1" applyFont="1" applyFill="1" applyBorder="1" applyAlignment="1">
      <alignment horizontal="center" vertical="top"/>
    </xf>
    <xf numFmtId="3" fontId="9" fillId="0" borderId="0" xfId="2" applyNumberFormat="1" applyFont="1" applyFill="1" applyBorder="1" applyAlignment="1">
      <alignment horizontal="center" vertical="center"/>
    </xf>
    <xf numFmtId="4" fontId="4" fillId="3" borderId="2" xfId="2" applyNumberFormat="1" applyFont="1" applyFill="1" applyBorder="1"/>
    <xf numFmtId="3" fontId="9" fillId="0" borderId="45" xfId="2" applyNumberFormat="1" applyFont="1" applyFill="1" applyBorder="1" applyAlignment="1">
      <alignment horizontal="center" vertical="top"/>
    </xf>
    <xf numFmtId="3" fontId="9" fillId="0" borderId="37" xfId="2" applyNumberFormat="1" applyFont="1" applyFill="1" applyBorder="1" applyAlignment="1">
      <alignment horizontal="center" vertical="center"/>
    </xf>
    <xf numFmtId="0" fontId="9" fillId="0" borderId="37" xfId="2" applyFont="1" applyFill="1" applyBorder="1" applyAlignment="1">
      <alignment horizontal="center" vertical="top" wrapText="1"/>
    </xf>
    <xf numFmtId="0" fontId="9" fillId="0" borderId="12" xfId="2" applyFont="1" applyFill="1" applyBorder="1" applyAlignment="1">
      <alignment horizontal="center" vertical="top" wrapText="1"/>
    </xf>
    <xf numFmtId="3" fontId="9" fillId="0" borderId="67" xfId="2" applyNumberFormat="1" applyFont="1" applyFill="1" applyBorder="1" applyAlignment="1">
      <alignment horizontal="center" vertical="center"/>
    </xf>
    <xf numFmtId="3" fontId="19" fillId="0" borderId="23" xfId="2" applyNumberFormat="1" applyFont="1" applyFill="1" applyBorder="1" applyAlignment="1">
      <alignment horizontal="center" vertical="center"/>
    </xf>
    <xf numFmtId="3" fontId="19" fillId="0" borderId="11" xfId="2" applyNumberFormat="1" applyFont="1" applyFill="1" applyBorder="1" applyAlignment="1">
      <alignment horizontal="center" vertical="center"/>
    </xf>
    <xf numFmtId="0" fontId="14" fillId="0" borderId="36" xfId="2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19" fillId="0" borderId="36" xfId="2" applyNumberFormat="1" applyFont="1" applyFill="1" applyBorder="1" applyAlignment="1">
      <alignment horizontal="center" vertical="center"/>
    </xf>
    <xf numFmtId="3" fontId="19" fillId="0" borderId="12" xfId="2" applyNumberFormat="1" applyFont="1" applyFill="1" applyBorder="1" applyAlignment="1">
      <alignment horizontal="center" vertical="center"/>
    </xf>
    <xf numFmtId="0" fontId="14" fillId="0" borderId="67" xfId="2" applyFont="1" applyFill="1" applyBorder="1" applyAlignment="1">
      <alignment horizontal="center" vertical="center"/>
    </xf>
    <xf numFmtId="3" fontId="19" fillId="0" borderId="67" xfId="2" applyNumberFormat="1" applyFont="1" applyFill="1" applyBorder="1" applyAlignment="1">
      <alignment horizontal="center" vertical="center"/>
    </xf>
    <xf numFmtId="3" fontId="4" fillId="3" borderId="79" xfId="2" applyNumberFormat="1" applyFont="1" applyFill="1" applyBorder="1"/>
    <xf numFmtId="3" fontId="4" fillId="3" borderId="44" xfId="2" applyNumberFormat="1" applyFont="1" applyFill="1" applyBorder="1"/>
    <xf numFmtId="3" fontId="4" fillId="3" borderId="14" xfId="2" applyNumberFormat="1" applyFont="1" applyFill="1" applyBorder="1"/>
    <xf numFmtId="3" fontId="19" fillId="0" borderId="37" xfId="2" applyNumberFormat="1" applyFont="1" applyFill="1" applyBorder="1" applyAlignment="1">
      <alignment horizontal="center" vertical="center"/>
    </xf>
    <xf numFmtId="0" fontId="4" fillId="3" borderId="79" xfId="2" applyFont="1" applyFill="1" applyBorder="1"/>
    <xf numFmtId="3" fontId="9" fillId="0" borderId="36" xfId="2" applyNumberFormat="1" applyFont="1" applyFill="1" applyBorder="1" applyAlignment="1">
      <alignment horizontal="center" vertical="top"/>
    </xf>
    <xf numFmtId="3" fontId="19" fillId="0" borderId="32" xfId="2" applyNumberFormat="1" applyFont="1" applyFill="1" applyBorder="1" applyAlignment="1">
      <alignment horizontal="center" vertical="top"/>
    </xf>
    <xf numFmtId="0" fontId="20" fillId="2" borderId="12" xfId="2" applyFont="1" applyFill="1" applyBorder="1" applyAlignment="1">
      <alignment horizontal="center" vertical="center" wrapText="1"/>
    </xf>
    <xf numFmtId="3" fontId="35" fillId="2" borderId="13" xfId="2" applyNumberFormat="1" applyFont="1" applyFill="1" applyBorder="1" applyAlignment="1">
      <alignment horizontal="center" vertical="center"/>
    </xf>
    <xf numFmtId="3" fontId="35" fillId="2" borderId="16" xfId="2" applyNumberFormat="1" applyFont="1" applyFill="1" applyBorder="1" applyAlignment="1">
      <alignment horizontal="center" vertical="center"/>
    </xf>
    <xf numFmtId="0" fontId="19" fillId="2" borderId="12" xfId="2" applyFont="1" applyFill="1" applyBorder="1" applyAlignment="1">
      <alignment horizontal="center" vertical="center"/>
    </xf>
    <xf numFmtId="3" fontId="35" fillId="2" borderId="32" xfId="2" applyNumberFormat="1" applyFont="1" applyFill="1" applyBorder="1" applyAlignment="1">
      <alignment horizontal="center" vertical="center"/>
    </xf>
    <xf numFmtId="0" fontId="34" fillId="2" borderId="11" xfId="2" applyFont="1" applyFill="1" applyBorder="1" applyAlignment="1">
      <alignment horizontal="center" vertical="top"/>
    </xf>
    <xf numFmtId="0" fontId="34" fillId="2" borderId="37" xfId="2" applyFont="1" applyFill="1" applyBorder="1" applyAlignment="1">
      <alignment horizontal="center" vertical="top"/>
    </xf>
    <xf numFmtId="3" fontId="35" fillId="2" borderId="37" xfId="2" applyNumberFormat="1" applyFont="1" applyFill="1" applyBorder="1" applyAlignment="1">
      <alignment horizontal="center" vertical="center"/>
    </xf>
    <xf numFmtId="0" fontId="19" fillId="2" borderId="37" xfId="2" applyFont="1" applyFill="1" applyBorder="1" applyAlignment="1">
      <alignment horizontal="center" vertical="center"/>
    </xf>
    <xf numFmtId="0" fontId="34" fillId="2" borderId="12" xfId="2" applyFont="1" applyFill="1" applyBorder="1" applyAlignment="1">
      <alignment horizontal="center" vertical="top"/>
    </xf>
    <xf numFmtId="0" fontId="34" fillId="2" borderId="23" xfId="2" applyFont="1" applyFill="1" applyBorder="1" applyAlignment="1">
      <alignment horizontal="center" vertical="top"/>
    </xf>
    <xf numFmtId="0" fontId="34" fillId="2" borderId="12" xfId="2" applyFont="1" applyFill="1" applyBorder="1" applyAlignment="1">
      <alignment horizontal="center" vertical="center"/>
    </xf>
    <xf numFmtId="0" fontId="34" fillId="2" borderId="67" xfId="2" applyFont="1" applyFill="1" applyBorder="1" applyAlignment="1">
      <alignment horizontal="center" vertical="center"/>
    </xf>
    <xf numFmtId="3" fontId="35" fillId="2" borderId="67" xfId="2" applyNumberFormat="1" applyFont="1" applyFill="1" applyBorder="1" applyAlignment="1">
      <alignment horizontal="center" vertical="center"/>
    </xf>
    <xf numFmtId="0" fontId="19" fillId="2" borderId="34" xfId="2" applyFont="1" applyFill="1" applyBorder="1" applyAlignment="1">
      <alignment horizontal="center" vertical="center"/>
    </xf>
    <xf numFmtId="0" fontId="35" fillId="0" borderId="6" xfId="2" applyFont="1" applyBorder="1" applyAlignment="1">
      <alignment horizontal="center" vertical="center"/>
    </xf>
    <xf numFmtId="0" fontId="9" fillId="0" borderId="6" xfId="2" applyFont="1" applyFill="1" applyBorder="1" applyAlignment="1">
      <alignment horizontal="center" vertical="center" wrapText="1"/>
    </xf>
    <xf numFmtId="3" fontId="9" fillId="0" borderId="6" xfId="2" applyNumberFormat="1" applyFont="1" applyFill="1" applyBorder="1" applyAlignment="1">
      <alignment horizontal="center" vertical="center" wrapText="1"/>
    </xf>
    <xf numFmtId="3" fontId="38" fillId="0" borderId="31" xfId="2" applyNumberFormat="1" applyFont="1" applyFill="1" applyBorder="1" applyAlignment="1">
      <alignment horizontal="center" vertical="top"/>
    </xf>
    <xf numFmtId="3" fontId="9" fillId="0" borderId="23" xfId="4" applyNumberFormat="1" applyFont="1" applyFill="1" applyBorder="1" applyAlignment="1">
      <alignment horizontal="center" vertical="center"/>
    </xf>
    <xf numFmtId="3" fontId="9" fillId="0" borderId="37" xfId="4" applyNumberFormat="1" applyFont="1" applyFill="1" applyBorder="1" applyAlignment="1">
      <alignment horizontal="center" vertical="center"/>
    </xf>
    <xf numFmtId="0" fontId="14" fillId="0" borderId="35" xfId="2" applyFont="1" applyFill="1" applyBorder="1"/>
    <xf numFmtId="0" fontId="34" fillId="2" borderId="32" xfId="2" applyFont="1" applyFill="1" applyBorder="1" applyAlignment="1">
      <alignment horizontal="center" vertical="center"/>
    </xf>
    <xf numFmtId="0" fontId="33" fillId="0" borderId="13" xfId="2" applyFont="1" applyFill="1" applyBorder="1" applyAlignment="1">
      <alignment horizontal="center" vertical="center"/>
    </xf>
    <xf numFmtId="0" fontId="33" fillId="0" borderId="16" xfId="2" applyFont="1" applyFill="1" applyBorder="1" applyAlignment="1">
      <alignment horizontal="center" vertical="center"/>
    </xf>
    <xf numFmtId="0" fontId="33" fillId="0" borderId="29" xfId="2" applyFont="1" applyFill="1" applyBorder="1" applyAlignment="1">
      <alignment horizontal="center" vertical="center"/>
    </xf>
    <xf numFmtId="0" fontId="33" fillId="0" borderId="32" xfId="2" applyFont="1" applyFill="1" applyBorder="1" applyAlignment="1">
      <alignment horizontal="center" vertical="center"/>
    </xf>
    <xf numFmtId="0" fontId="33" fillId="0" borderId="26" xfId="2" applyFont="1" applyFill="1" applyBorder="1" applyAlignment="1">
      <alignment horizontal="center" vertical="center"/>
    </xf>
    <xf numFmtId="0" fontId="4" fillId="3" borderId="12" xfId="2" applyFont="1" applyFill="1" applyBorder="1" applyAlignment="1">
      <alignment vertical="center"/>
    </xf>
    <xf numFmtId="3" fontId="16" fillId="0" borderId="43" xfId="2" applyNumberFormat="1" applyFont="1" applyFill="1" applyBorder="1" applyAlignment="1">
      <alignment horizontal="center" vertical="top"/>
    </xf>
    <xf numFmtId="3" fontId="20" fillId="0" borderId="16" xfId="2" applyNumberFormat="1" applyFont="1" applyFill="1" applyBorder="1" applyAlignment="1">
      <alignment horizontal="center" vertical="center"/>
    </xf>
    <xf numFmtId="3" fontId="16" fillId="0" borderId="79" xfId="2" applyNumberFormat="1" applyFont="1" applyFill="1" applyBorder="1" applyAlignment="1">
      <alignment horizontal="center" vertical="top"/>
    </xf>
    <xf numFmtId="3" fontId="16" fillId="0" borderId="44" xfId="2" applyNumberFormat="1" applyFont="1" applyFill="1" applyBorder="1" applyAlignment="1">
      <alignment horizontal="center" vertical="top"/>
    </xf>
    <xf numFmtId="0" fontId="14" fillId="0" borderId="12" xfId="2" applyFont="1" applyFill="1" applyBorder="1" applyAlignment="1">
      <alignment horizontal="center"/>
    </xf>
    <xf numFmtId="0" fontId="14" fillId="0" borderId="42" xfId="2" applyFont="1" applyFill="1" applyBorder="1" applyAlignment="1">
      <alignment horizontal="center"/>
    </xf>
    <xf numFmtId="0" fontId="21" fillId="0" borderId="0" xfId="2" applyFill="1" applyAlignment="1">
      <alignment vertical="center"/>
    </xf>
    <xf numFmtId="3" fontId="0" fillId="0" borderId="43" xfId="0" applyNumberFormat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33" fillId="0" borderId="0" xfId="2" applyFont="1" applyFill="1" applyAlignment="1">
      <alignment vertical="center"/>
    </xf>
    <xf numFmtId="0" fontId="11" fillId="0" borderId="7" xfId="1" applyFill="1" applyBorder="1" applyAlignment="1" applyProtection="1">
      <alignment horizontal="center" vertical="center" wrapText="1"/>
    </xf>
    <xf numFmtId="0" fontId="8" fillId="0" borderId="9" xfId="2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3" fontId="8" fillId="0" borderId="9" xfId="2" applyNumberFormat="1" applyFont="1" applyFill="1" applyBorder="1" applyAlignment="1">
      <alignment horizontal="center" vertical="center" wrapText="1"/>
    </xf>
    <xf numFmtId="0" fontId="34" fillId="0" borderId="11" xfId="2" applyFont="1" applyBorder="1" applyAlignment="1">
      <alignment horizontal="center" vertical="center"/>
    </xf>
    <xf numFmtId="0" fontId="34" fillId="0" borderId="12" xfId="2" applyFont="1" applyBorder="1" applyAlignment="1">
      <alignment horizontal="center" vertical="center"/>
    </xf>
    <xf numFmtId="0" fontId="34" fillId="0" borderId="37" xfId="2" applyFont="1" applyBorder="1" applyAlignment="1">
      <alignment horizontal="center" vertical="center"/>
    </xf>
    <xf numFmtId="0" fontId="34" fillId="0" borderId="67" xfId="2" applyFont="1" applyBorder="1" applyAlignment="1">
      <alignment horizontal="center" vertical="center"/>
    </xf>
    <xf numFmtId="3" fontId="35" fillId="0" borderId="11" xfId="2" applyNumberFormat="1" applyFont="1" applyBorder="1" applyAlignment="1">
      <alignment horizontal="center" vertical="center"/>
    </xf>
    <xf numFmtId="3" fontId="35" fillId="0" borderId="37" xfId="2" applyNumberFormat="1" applyFont="1" applyBorder="1" applyAlignment="1">
      <alignment horizontal="center" vertical="center"/>
    </xf>
    <xf numFmtId="3" fontId="35" fillId="0" borderId="67" xfId="2" applyNumberFormat="1" applyFont="1" applyBorder="1" applyAlignment="1">
      <alignment horizontal="center" vertical="center"/>
    </xf>
    <xf numFmtId="0" fontId="14" fillId="0" borderId="6" xfId="2" applyFont="1" applyFill="1" applyBorder="1" applyAlignment="1">
      <alignment horizontal="center" vertical="center"/>
    </xf>
    <xf numFmtId="3" fontId="19" fillId="0" borderId="6" xfId="2" applyNumberFormat="1" applyFont="1" applyFill="1" applyBorder="1" applyAlignment="1">
      <alignment horizontal="center" vertical="center"/>
    </xf>
    <xf numFmtId="3" fontId="9" fillId="0" borderId="6" xfId="2" applyNumberFormat="1" applyFont="1" applyFill="1" applyBorder="1" applyAlignment="1">
      <alignment horizontal="center" vertical="center"/>
    </xf>
    <xf numFmtId="3" fontId="4" fillId="3" borderId="0" xfId="2" applyNumberFormat="1" applyFont="1" applyFill="1" applyBorder="1"/>
    <xf numFmtId="3" fontId="9" fillId="0" borderId="42" xfId="2" applyNumberFormat="1" applyFont="1" applyFill="1" applyBorder="1" applyAlignment="1">
      <alignment horizontal="center" vertical="center"/>
    </xf>
    <xf numFmtId="0" fontId="14" fillId="0" borderId="29" xfId="2" applyFont="1" applyFill="1" applyBorder="1" applyAlignment="1">
      <alignment horizontal="center" vertical="center"/>
    </xf>
    <xf numFmtId="0" fontId="34" fillId="2" borderId="42" xfId="2" applyFont="1" applyFill="1" applyBorder="1" applyAlignment="1">
      <alignment horizontal="center" vertical="center"/>
    </xf>
    <xf numFmtId="3" fontId="35" fillId="2" borderId="42" xfId="2" applyNumberFormat="1" applyFont="1" applyFill="1" applyBorder="1" applyAlignment="1">
      <alignment horizontal="center" vertical="center"/>
    </xf>
    <xf numFmtId="0" fontId="19" fillId="2" borderId="42" xfId="2" applyFont="1" applyFill="1" applyBorder="1" applyAlignment="1">
      <alignment horizontal="center" vertical="center"/>
    </xf>
    <xf numFmtId="0" fontId="7" fillId="2" borderId="44" xfId="2" applyFont="1" applyFill="1" applyBorder="1"/>
    <xf numFmtId="0" fontId="19" fillId="2" borderId="31" xfId="2" applyFont="1" applyFill="1" applyBorder="1" applyAlignment="1">
      <alignment horizontal="center" vertical="center"/>
    </xf>
    <xf numFmtId="0" fontId="34" fillId="2" borderId="29" xfId="2" applyFont="1" applyFill="1" applyBorder="1" applyAlignment="1">
      <alignment horizontal="center" vertical="center"/>
    </xf>
    <xf numFmtId="0" fontId="14" fillId="3" borderId="42" xfId="2" applyFont="1" applyFill="1" applyBorder="1"/>
    <xf numFmtId="3" fontId="9" fillId="0" borderId="79" xfId="2" applyNumberFormat="1" applyFont="1" applyFill="1" applyBorder="1" applyAlignment="1">
      <alignment horizontal="center" wrapText="1"/>
    </xf>
    <xf numFmtId="3" fontId="9" fillId="0" borderId="11" xfId="2" applyNumberFormat="1" applyFont="1" applyBorder="1" applyAlignment="1" applyProtection="1">
      <alignment horizontal="center" wrapText="1"/>
      <protection hidden="1"/>
    </xf>
    <xf numFmtId="0" fontId="14" fillId="0" borderId="42" xfId="2" applyFont="1" applyBorder="1" applyAlignment="1">
      <alignment horizontal="center" wrapText="1"/>
    </xf>
    <xf numFmtId="3" fontId="9" fillId="0" borderId="42" xfId="2" applyNumberFormat="1" applyFont="1" applyBorder="1" applyAlignment="1" applyProtection="1">
      <alignment horizontal="center" wrapText="1"/>
      <protection hidden="1"/>
    </xf>
    <xf numFmtId="3" fontId="9" fillId="0" borderId="44" xfId="2" applyNumberFormat="1" applyFont="1" applyFill="1" applyBorder="1" applyAlignment="1">
      <alignment horizontal="center" wrapText="1"/>
    </xf>
    <xf numFmtId="3" fontId="9" fillId="0" borderId="37" xfId="2" applyNumberFormat="1" applyFont="1" applyBorder="1" applyAlignment="1" applyProtection="1">
      <alignment horizontal="center" wrapText="1"/>
      <protection hidden="1"/>
    </xf>
    <xf numFmtId="4" fontId="4" fillId="3" borderId="24" xfId="2" applyNumberFormat="1" applyFont="1" applyFill="1" applyBorder="1"/>
    <xf numFmtId="3" fontId="19" fillId="0" borderId="44" xfId="2" applyNumberFormat="1" applyFont="1" applyFill="1" applyBorder="1" applyAlignment="1">
      <alignment horizontal="center" vertical="center"/>
    </xf>
    <xf numFmtId="3" fontId="19" fillId="0" borderId="35" xfId="2" applyNumberFormat="1" applyFont="1" applyFill="1" applyBorder="1" applyAlignment="1">
      <alignment horizontal="center" vertical="top"/>
    </xf>
    <xf numFmtId="3" fontId="4" fillId="3" borderId="2" xfId="2" applyNumberFormat="1" applyFont="1" applyFill="1" applyBorder="1"/>
    <xf numFmtId="3" fontId="4" fillId="3" borderId="18" xfId="2" applyNumberFormat="1" applyFont="1" applyFill="1" applyBorder="1"/>
    <xf numFmtId="3" fontId="4" fillId="3" borderId="40" xfId="2" applyNumberFormat="1" applyFont="1" applyFill="1" applyBorder="1"/>
    <xf numFmtId="0" fontId="18" fillId="2" borderId="12" xfId="2" applyFont="1" applyFill="1" applyBorder="1" applyAlignment="1">
      <alignment horizontal="center" vertical="center" wrapText="1"/>
    </xf>
    <xf numFmtId="0" fontId="7" fillId="2" borderId="40" xfId="2" applyFont="1" applyFill="1" applyBorder="1"/>
    <xf numFmtId="0" fontId="19" fillId="2" borderId="16" xfId="2" applyFont="1" applyFill="1" applyBorder="1" applyAlignment="1">
      <alignment horizontal="center" vertical="center"/>
    </xf>
    <xf numFmtId="0" fontId="7" fillId="2" borderId="26" xfId="2" applyFont="1" applyFill="1" applyBorder="1"/>
    <xf numFmtId="4" fontId="4" fillId="3" borderId="18" xfId="2" applyNumberFormat="1" applyFont="1" applyFill="1" applyBorder="1"/>
    <xf numFmtId="3" fontId="20" fillId="0" borderId="15" xfId="2" applyNumberFormat="1" applyFont="1" applyFill="1" applyBorder="1" applyAlignment="1">
      <alignment horizontal="center" vertical="top"/>
    </xf>
    <xf numFmtId="0" fontId="19" fillId="2" borderId="2" xfId="2" applyFont="1" applyFill="1" applyBorder="1" applyAlignment="1">
      <alignment horizontal="center" vertical="center"/>
    </xf>
    <xf numFmtId="0" fontId="19" fillId="2" borderId="18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7" fillId="2" borderId="1" xfId="2" applyFont="1" applyFill="1" applyBorder="1"/>
    <xf numFmtId="3" fontId="19" fillId="0" borderId="78" xfId="2" applyNumberFormat="1" applyFont="1" applyFill="1" applyBorder="1" applyAlignment="1">
      <alignment horizontal="center" vertical="center"/>
    </xf>
    <xf numFmtId="3" fontId="19" fillId="0" borderId="49" xfId="2" applyNumberFormat="1" applyFont="1" applyFill="1" applyBorder="1" applyAlignment="1">
      <alignment horizontal="center" vertical="center"/>
    </xf>
    <xf numFmtId="3" fontId="19" fillId="0" borderId="0" xfId="2" applyNumberFormat="1" applyFont="1" applyFill="1" applyBorder="1" applyAlignment="1">
      <alignment horizontal="center" vertical="center"/>
    </xf>
    <xf numFmtId="9" fontId="4" fillId="3" borderId="37" xfId="2" applyNumberFormat="1" applyFont="1" applyFill="1" applyBorder="1"/>
    <xf numFmtId="3" fontId="10" fillId="0" borderId="40" xfId="2" applyNumberFormat="1" applyFont="1" applyFill="1" applyBorder="1" applyAlignment="1">
      <alignment horizontal="center" vertical="top"/>
    </xf>
    <xf numFmtId="0" fontId="28" fillId="0" borderId="88" xfId="2" applyFont="1" applyFill="1" applyBorder="1"/>
    <xf numFmtId="3" fontId="10" fillId="0" borderId="89" xfId="2" applyNumberFormat="1" applyFont="1" applyFill="1" applyBorder="1" applyAlignment="1">
      <alignment horizontal="center" vertical="top"/>
    </xf>
    <xf numFmtId="3" fontId="10" fillId="0" borderId="1" xfId="2" applyNumberFormat="1" applyFont="1" applyFill="1" applyBorder="1" applyAlignment="1">
      <alignment horizontal="center" vertical="center"/>
    </xf>
    <xf numFmtId="0" fontId="4" fillId="0" borderId="41" xfId="2" applyFont="1" applyFill="1" applyBorder="1"/>
    <xf numFmtId="0" fontId="4" fillId="0" borderId="20" xfId="2" applyFont="1" applyFill="1" applyBorder="1"/>
    <xf numFmtId="0" fontId="4" fillId="3" borderId="41" xfId="2" applyFont="1" applyFill="1" applyBorder="1"/>
    <xf numFmtId="3" fontId="19" fillId="0" borderId="1" xfId="2" applyNumberFormat="1" applyFont="1" applyFill="1" applyBorder="1" applyAlignment="1">
      <alignment horizontal="center" vertical="center"/>
    </xf>
    <xf numFmtId="0" fontId="4" fillId="3" borderId="1" xfId="2" applyFont="1" applyFill="1" applyBorder="1" applyAlignment="1">
      <alignment vertical="center"/>
    </xf>
    <xf numFmtId="3" fontId="9" fillId="0" borderId="14" xfId="2" applyNumberFormat="1" applyFont="1" applyFill="1" applyBorder="1" applyAlignment="1" applyProtection="1">
      <alignment horizontal="center" vertical="center"/>
      <protection hidden="1"/>
    </xf>
    <xf numFmtId="3" fontId="9" fillId="0" borderId="43" xfId="2" applyNumberFormat="1" applyFont="1" applyFill="1" applyBorder="1" applyAlignment="1" applyProtection="1">
      <alignment horizontal="center" vertical="center"/>
      <protection hidden="1"/>
    </xf>
    <xf numFmtId="3" fontId="19" fillId="0" borderId="79" xfId="2" applyNumberFormat="1" applyFont="1" applyFill="1" applyBorder="1" applyAlignment="1">
      <alignment horizontal="center" vertical="top"/>
    </xf>
    <xf numFmtId="3" fontId="19" fillId="0" borderId="43" xfId="2" applyNumberFormat="1" applyFont="1" applyFill="1" applyBorder="1" applyAlignment="1">
      <alignment horizontal="center" vertical="top"/>
    </xf>
    <xf numFmtId="3" fontId="19" fillId="0" borderId="44" xfId="2" applyNumberFormat="1" applyFont="1" applyFill="1" applyBorder="1" applyAlignment="1">
      <alignment horizontal="center" vertical="top"/>
    </xf>
    <xf numFmtId="3" fontId="19" fillId="0" borderId="13" xfId="2" applyNumberFormat="1" applyFont="1" applyFill="1" applyBorder="1" applyAlignment="1">
      <alignment horizontal="center" vertical="center"/>
    </xf>
    <xf numFmtId="0" fontId="14" fillId="0" borderId="34" xfId="2" applyFont="1" applyFill="1" applyBorder="1" applyAlignment="1">
      <alignment horizontal="center"/>
    </xf>
    <xf numFmtId="4" fontId="10" fillId="0" borderId="20" xfId="2" applyNumberFormat="1" applyFont="1" applyFill="1" applyBorder="1" applyAlignment="1">
      <alignment horizontal="center" vertical="top"/>
    </xf>
    <xf numFmtId="3" fontId="10" fillId="0" borderId="20" xfId="2" applyNumberFormat="1" applyFont="1" applyFill="1" applyBorder="1" applyAlignment="1">
      <alignment horizontal="center" vertical="top"/>
    </xf>
    <xf numFmtId="3" fontId="10" fillId="0" borderId="22" xfId="2" applyNumberFormat="1" applyFont="1" applyFill="1" applyBorder="1" applyAlignment="1">
      <alignment horizontal="center" vertical="top"/>
    </xf>
    <xf numFmtId="0" fontId="14" fillId="0" borderId="24" xfId="2" applyFont="1" applyFill="1" applyBorder="1" applyAlignment="1">
      <alignment horizontal="center" vertical="top"/>
    </xf>
    <xf numFmtId="3" fontId="9" fillId="0" borderId="6" xfId="2" applyNumberFormat="1" applyFont="1" applyFill="1" applyBorder="1" applyAlignment="1" applyProtection="1">
      <alignment horizontal="center" vertical="top"/>
      <protection hidden="1"/>
    </xf>
    <xf numFmtId="3" fontId="39" fillId="0" borderId="2" xfId="2" applyNumberFormat="1" applyFont="1" applyFill="1" applyBorder="1" applyAlignment="1">
      <alignment horizontal="center" vertical="center" wrapText="1"/>
    </xf>
    <xf numFmtId="3" fontId="39" fillId="0" borderId="18" xfId="2" applyNumberFormat="1" applyFont="1" applyFill="1" applyBorder="1" applyAlignment="1">
      <alignment horizontal="center" vertical="center" wrapText="1"/>
    </xf>
    <xf numFmtId="0" fontId="27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/>
    <xf numFmtId="0" fontId="7" fillId="2" borderId="0" xfId="1" applyFont="1" applyFill="1" applyBorder="1" applyAlignment="1" applyProtection="1">
      <alignment horizontal="left"/>
    </xf>
    <xf numFmtId="0" fontId="1" fillId="2" borderId="90" xfId="2" applyFont="1" applyFill="1" applyBorder="1"/>
    <xf numFmtId="0" fontId="2" fillId="2" borderId="91" xfId="2" applyFont="1" applyFill="1" applyBorder="1" applyAlignment="1">
      <alignment wrapText="1"/>
    </xf>
    <xf numFmtId="0" fontId="5" fillId="2" borderId="91" xfId="2" applyFont="1" applyFill="1" applyBorder="1" applyAlignment="1"/>
    <xf numFmtId="0" fontId="2" fillId="2" borderId="91" xfId="2" applyFont="1" applyFill="1" applyBorder="1"/>
    <xf numFmtId="0" fontId="5" fillId="2" borderId="92" xfId="2" applyFont="1" applyFill="1" applyBorder="1" applyAlignment="1">
      <alignment horizontal="right"/>
    </xf>
    <xf numFmtId="0" fontId="5" fillId="2" borderId="94" xfId="2" applyFont="1" applyFill="1" applyBorder="1" applyAlignment="1">
      <alignment horizontal="right"/>
    </xf>
    <xf numFmtId="0" fontId="5" fillId="2" borderId="93" xfId="2" applyFont="1" applyFill="1" applyBorder="1"/>
    <xf numFmtId="0" fontId="21" fillId="2" borderId="94" xfId="2" applyFill="1" applyBorder="1"/>
    <xf numFmtId="0" fontId="3" fillId="2" borderId="93" xfId="2" applyFont="1" applyFill="1" applyBorder="1"/>
    <xf numFmtId="0" fontId="3" fillId="2" borderId="94" xfId="2" applyFont="1" applyFill="1" applyBorder="1" applyAlignment="1">
      <alignment horizontal="right"/>
    </xf>
    <xf numFmtId="0" fontId="21" fillId="2" borderId="93" xfId="2" applyFill="1" applyBorder="1"/>
    <xf numFmtId="0" fontId="3" fillId="2" borderId="94" xfId="2" applyFont="1" applyFill="1" applyBorder="1" applyAlignment="1">
      <alignment wrapText="1"/>
    </xf>
    <xf numFmtId="0" fontId="14" fillId="2" borderId="94" xfId="2" applyFont="1" applyFill="1" applyBorder="1"/>
    <xf numFmtId="0" fontId="14" fillId="2" borderId="93" xfId="2" applyFont="1" applyFill="1" applyBorder="1"/>
    <xf numFmtId="0" fontId="21" fillId="2" borderId="94" xfId="2" applyFill="1" applyBorder="1" applyAlignment="1"/>
    <xf numFmtId="0" fontId="27" fillId="2" borderId="93" xfId="1" applyFont="1" applyFill="1" applyBorder="1" applyAlignment="1" applyProtection="1"/>
    <xf numFmtId="0" fontId="21" fillId="2" borderId="93" xfId="2" applyFill="1" applyBorder="1" applyAlignment="1"/>
    <xf numFmtId="0" fontId="7" fillId="2" borderId="93" xfId="2" applyFont="1" applyFill="1" applyBorder="1"/>
    <xf numFmtId="0" fontId="25" fillId="2" borderId="95" xfId="2" applyFont="1" applyFill="1" applyBorder="1"/>
    <xf numFmtId="0" fontId="25" fillId="2" borderId="96" xfId="2" applyFont="1" applyFill="1" applyBorder="1"/>
    <xf numFmtId="0" fontId="21" fillId="2" borderId="96" xfId="2" applyFill="1" applyBorder="1"/>
    <xf numFmtId="0" fontId="21" fillId="2" borderId="97" xfId="2" applyFill="1" applyBorder="1"/>
    <xf numFmtId="0" fontId="0" fillId="6" borderId="0" xfId="0" applyFill="1"/>
    <xf numFmtId="0" fontId="45" fillId="2" borderId="0" xfId="2" applyFont="1" applyFill="1" applyBorder="1"/>
    <xf numFmtId="0" fontId="47" fillId="6" borderId="0" xfId="2" applyFont="1" applyFill="1" applyBorder="1"/>
    <xf numFmtId="0" fontId="45" fillId="2" borderId="0" xfId="2" applyFont="1" applyFill="1" applyBorder="1" applyAlignment="1"/>
    <xf numFmtId="0" fontId="14" fillId="8" borderId="0" xfId="2" applyFont="1" applyFill="1"/>
    <xf numFmtId="0" fontId="4" fillId="8" borderId="12" xfId="2" applyFont="1" applyFill="1" applyBorder="1"/>
    <xf numFmtId="0" fontId="4" fillId="8" borderId="0" xfId="2" applyFont="1" applyFill="1"/>
    <xf numFmtId="0" fontId="4" fillId="8" borderId="1" xfId="2" applyFont="1" applyFill="1" applyBorder="1"/>
    <xf numFmtId="4" fontId="4" fillId="8" borderId="12" xfId="2" applyNumberFormat="1" applyFont="1" applyFill="1" applyBorder="1"/>
    <xf numFmtId="0" fontId="14" fillId="2" borderId="0" xfId="2" applyFont="1" applyFill="1"/>
    <xf numFmtId="0" fontId="14" fillId="2" borderId="12" xfId="2" applyFont="1" applyFill="1" applyBorder="1" applyAlignment="1">
      <alignment horizontal="center" vertical="top"/>
    </xf>
    <xf numFmtId="3" fontId="9" fillId="2" borderId="2" xfId="2" applyNumberFormat="1" applyFont="1" applyFill="1" applyBorder="1" applyAlignment="1">
      <alignment horizontal="center" vertical="center"/>
    </xf>
    <xf numFmtId="3" fontId="19" fillId="2" borderId="26" xfId="2" applyNumberFormat="1" applyFont="1" applyFill="1" applyBorder="1" applyAlignment="1">
      <alignment horizontal="center" vertical="top"/>
    </xf>
    <xf numFmtId="0" fontId="4" fillId="2" borderId="12" xfId="2" applyFont="1" applyFill="1" applyBorder="1"/>
    <xf numFmtId="0" fontId="4" fillId="2" borderId="0" xfId="2" applyFont="1" applyFill="1"/>
    <xf numFmtId="0" fontId="14" fillId="2" borderId="23" xfId="2" applyFont="1" applyFill="1" applyBorder="1" applyAlignment="1">
      <alignment horizontal="center" vertical="top"/>
    </xf>
    <xf numFmtId="3" fontId="21" fillId="0" borderId="0" xfId="2" applyNumberFormat="1" applyFill="1" applyAlignment="1">
      <alignment vertical="center"/>
    </xf>
    <xf numFmtId="3" fontId="50" fillId="0" borderId="6" xfId="2" applyNumberFormat="1" applyFont="1" applyFill="1" applyBorder="1" applyAlignment="1">
      <alignment horizontal="center" vertical="center" wrapText="1"/>
    </xf>
    <xf numFmtId="0" fontId="51" fillId="2" borderId="0" xfId="2" applyFont="1" applyFill="1" applyAlignment="1">
      <alignment wrapText="1"/>
    </xf>
    <xf numFmtId="0" fontId="51" fillId="2" borderId="0" xfId="2" applyFont="1" applyFill="1"/>
    <xf numFmtId="0" fontId="51" fillId="2" borderId="0" xfId="2" applyFont="1" applyFill="1" applyBorder="1" applyAlignment="1">
      <alignment wrapText="1"/>
    </xf>
    <xf numFmtId="0" fontId="51" fillId="2" borderId="0" xfId="2" applyFont="1" applyFill="1" applyBorder="1" applyAlignment="1">
      <alignment horizontal="center" wrapText="1"/>
    </xf>
    <xf numFmtId="3" fontId="51" fillId="0" borderId="9" xfId="2" applyNumberFormat="1" applyFont="1" applyFill="1" applyBorder="1" applyAlignment="1">
      <alignment horizontal="center" vertical="center" wrapText="1"/>
    </xf>
    <xf numFmtId="3" fontId="52" fillId="0" borderId="11" xfId="2" applyNumberFormat="1" applyFont="1" applyBorder="1" applyAlignment="1">
      <alignment horizontal="center" vertical="center"/>
    </xf>
    <xf numFmtId="0" fontId="52" fillId="0" borderId="37" xfId="2" applyFont="1" applyBorder="1" applyAlignment="1">
      <alignment horizontal="center" vertical="center"/>
    </xf>
    <xf numFmtId="0" fontId="52" fillId="0" borderId="67" xfId="2" applyFont="1" applyBorder="1" applyAlignment="1">
      <alignment horizontal="center" vertical="center"/>
    </xf>
    <xf numFmtId="3" fontId="51" fillId="0" borderId="0" xfId="2" applyNumberFormat="1" applyFont="1" applyFill="1" applyAlignment="1">
      <alignment horizontal="center"/>
    </xf>
    <xf numFmtId="3" fontId="35" fillId="0" borderId="15" xfId="2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4" fillId="0" borderId="42" xfId="2" applyFont="1" applyBorder="1" applyAlignment="1">
      <alignment horizontal="center" vertical="center"/>
    </xf>
    <xf numFmtId="3" fontId="52" fillId="0" borderId="10" xfId="2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4" fillId="0" borderId="1" xfId="2" applyFont="1" applyBorder="1" applyAlignment="1">
      <alignment horizontal="center" vertical="center"/>
    </xf>
    <xf numFmtId="3" fontId="52" fillId="0" borderId="1" xfId="2" applyNumberFormat="1" applyFont="1" applyBorder="1" applyAlignment="1">
      <alignment horizontal="center" vertical="center"/>
    </xf>
    <xf numFmtId="0" fontId="48" fillId="2" borderId="93" xfId="1" applyFont="1" applyFill="1" applyBorder="1" applyAlignment="1" applyProtection="1">
      <alignment horizontal="left"/>
    </xf>
    <xf numFmtId="0" fontId="48" fillId="2" borderId="0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>
      <alignment horizontal="left"/>
    </xf>
    <xf numFmtId="0" fontId="4" fillId="2" borderId="0" xfId="2" applyFont="1" applyFill="1" applyBorder="1" applyAlignment="1">
      <alignment horizontal="left"/>
    </xf>
    <xf numFmtId="0" fontId="7" fillId="2" borderId="0" xfId="1" applyFont="1" applyFill="1" applyBorder="1" applyAlignment="1" applyProtection="1">
      <alignment horizontal="left"/>
    </xf>
    <xf numFmtId="0" fontId="5" fillId="2" borderId="93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left"/>
    </xf>
    <xf numFmtId="0" fontId="21" fillId="2" borderId="93" xfId="2" applyFill="1" applyBorder="1" applyAlignment="1">
      <alignment horizontal="center"/>
    </xf>
    <xf numFmtId="0" fontId="3" fillId="2" borderId="0" xfId="2" applyFont="1" applyFill="1" applyBorder="1" applyAlignment="1">
      <alignment horizontal="center" wrapText="1"/>
    </xf>
    <xf numFmtId="0" fontId="4" fillId="2" borderId="94" xfId="1" applyFont="1" applyFill="1" applyBorder="1" applyAlignment="1" applyProtection="1">
      <alignment horizontal="left"/>
    </xf>
    <xf numFmtId="0" fontId="27" fillId="2" borderId="0" xfId="1" applyFont="1" applyFill="1" applyBorder="1" applyAlignment="1" applyProtection="1">
      <alignment horizontal="left"/>
    </xf>
    <xf numFmtId="0" fontId="27" fillId="2" borderId="94" xfId="1" applyFont="1" applyFill="1" applyBorder="1" applyAlignment="1" applyProtection="1">
      <alignment horizontal="left"/>
    </xf>
    <xf numFmtId="0" fontId="27" fillId="2" borderId="93" xfId="1" applyFont="1" applyFill="1" applyBorder="1" applyAlignment="1" applyProtection="1">
      <alignment horizontal="left"/>
    </xf>
    <xf numFmtId="0" fontId="4" fillId="2" borderId="0" xfId="1" applyFont="1" applyFill="1" applyBorder="1" applyAlignment="1" applyProtection="1"/>
    <xf numFmtId="0" fontId="46" fillId="2" borderId="0" xfId="1" applyFont="1" applyFill="1" applyBorder="1" applyAlignment="1" applyProtection="1">
      <alignment horizontal="left"/>
    </xf>
    <xf numFmtId="0" fontId="21" fillId="2" borderId="0" xfId="2" applyFill="1" applyBorder="1" applyAlignment="1">
      <alignment horizontal="center"/>
    </xf>
    <xf numFmtId="0" fontId="7" fillId="2" borderId="0" xfId="2" applyFont="1" applyFill="1" applyBorder="1" applyAlignment="1">
      <alignment horizontal="left"/>
    </xf>
    <xf numFmtId="0" fontId="48" fillId="2" borderId="0" xfId="1" applyFont="1" applyFill="1" applyBorder="1" applyAlignment="1" applyProtection="1"/>
    <xf numFmtId="0" fontId="8" fillId="5" borderId="4" xfId="2" applyFont="1" applyFill="1" applyBorder="1" applyAlignment="1">
      <alignment horizontal="center" vertical="center"/>
    </xf>
    <xf numFmtId="0" fontId="8" fillId="5" borderId="8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13" fillId="4" borderId="4" xfId="2" applyFont="1" applyFill="1" applyBorder="1" applyAlignment="1">
      <alignment horizontal="center" vertical="center"/>
    </xf>
    <xf numFmtId="0" fontId="13" fillId="4" borderId="8" xfId="2" applyFont="1" applyFill="1" applyBorder="1" applyAlignment="1">
      <alignment horizontal="center" vertical="center"/>
    </xf>
    <xf numFmtId="0" fontId="13" fillId="4" borderId="5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left" vertical="top" wrapText="1"/>
    </xf>
    <xf numFmtId="0" fontId="14" fillId="0" borderId="14" xfId="2" applyFont="1" applyFill="1" applyBorder="1" applyAlignment="1">
      <alignment horizontal="left" vertical="top" wrapText="1"/>
    </xf>
    <xf numFmtId="0" fontId="14" fillId="0" borderId="16" xfId="2" applyFont="1" applyFill="1" applyBorder="1" applyAlignment="1">
      <alignment horizontal="left" vertical="top" wrapText="1"/>
    </xf>
    <xf numFmtId="0" fontId="14" fillId="0" borderId="17" xfId="2" applyFont="1" applyFill="1" applyBorder="1" applyAlignment="1">
      <alignment horizontal="left" vertical="top" wrapText="1"/>
    </xf>
    <xf numFmtId="0" fontId="14" fillId="0" borderId="16" xfId="2" applyFont="1" applyFill="1" applyBorder="1" applyAlignment="1">
      <alignment horizontal="left" vertical="center" wrapText="1"/>
    </xf>
    <xf numFmtId="0" fontId="14" fillId="0" borderId="17" xfId="2" applyFont="1" applyFill="1" applyBorder="1" applyAlignment="1">
      <alignment horizontal="left" vertical="center" wrapText="1"/>
    </xf>
    <xf numFmtId="0" fontId="14" fillId="0" borderId="16" xfId="2" applyFont="1" applyFill="1" applyBorder="1" applyAlignment="1">
      <alignment vertical="center" wrapText="1"/>
    </xf>
    <xf numFmtId="0" fontId="14" fillId="0" borderId="17" xfId="2" applyFont="1" applyFill="1" applyBorder="1" applyAlignment="1">
      <alignment vertical="center" wrapText="1"/>
    </xf>
    <xf numFmtId="0" fontId="14" fillId="0" borderId="16" xfId="2" applyFont="1" applyFill="1" applyBorder="1" applyAlignment="1">
      <alignment vertical="top" wrapText="1"/>
    </xf>
    <xf numFmtId="0" fontId="14" fillId="0" borderId="17" xfId="2" applyFont="1" applyFill="1" applyBorder="1" applyAlignment="1">
      <alignment vertical="top" wrapText="1"/>
    </xf>
    <xf numFmtId="0" fontId="14" fillId="0" borderId="19" xfId="2" applyFont="1" applyFill="1" applyBorder="1" applyAlignment="1">
      <alignment horizontal="left" vertical="top" wrapText="1"/>
    </xf>
    <xf numFmtId="0" fontId="14" fillId="0" borderId="28" xfId="2" applyFont="1" applyFill="1" applyBorder="1" applyAlignment="1">
      <alignment horizontal="left" vertical="top" wrapText="1"/>
    </xf>
    <xf numFmtId="0" fontId="14" fillId="0" borderId="26" xfId="2" applyFont="1" applyFill="1" applyBorder="1" applyAlignment="1">
      <alignment horizontal="left" vertical="top" wrapText="1"/>
    </xf>
    <xf numFmtId="0" fontId="14" fillId="0" borderId="15" xfId="2" applyFont="1" applyFill="1" applyBorder="1" applyAlignment="1">
      <alignment horizontal="left" vertical="top" wrapText="1"/>
    </xf>
    <xf numFmtId="0" fontId="14" fillId="0" borderId="32" xfId="2" applyFont="1" applyFill="1" applyBorder="1" applyAlignment="1">
      <alignment horizontal="left" vertical="top" wrapText="1"/>
    </xf>
    <xf numFmtId="0" fontId="14" fillId="0" borderId="45" xfId="2" applyFont="1" applyFill="1" applyBorder="1" applyAlignment="1">
      <alignment horizontal="left" vertical="top" wrapText="1"/>
    </xf>
    <xf numFmtId="0" fontId="14" fillId="0" borderId="29" xfId="2" applyFont="1" applyFill="1" applyBorder="1" applyAlignment="1">
      <alignment horizontal="left" vertical="top" wrapText="1"/>
    </xf>
    <xf numFmtId="0" fontId="14" fillId="0" borderId="31" xfId="2" applyFont="1" applyFill="1" applyBorder="1" applyAlignment="1">
      <alignment horizontal="left" vertical="top" wrapText="1"/>
    </xf>
    <xf numFmtId="0" fontId="3" fillId="2" borderId="3" xfId="2" applyFont="1" applyFill="1" applyBorder="1" applyAlignment="1">
      <alignment horizontal="center" wrapText="1"/>
    </xf>
    <xf numFmtId="0" fontId="18" fillId="5" borderId="4" xfId="2" applyFont="1" applyFill="1" applyBorder="1" applyAlignment="1">
      <alignment horizontal="center" vertical="center"/>
    </xf>
    <xf numFmtId="0" fontId="18" fillId="5" borderId="8" xfId="2" applyFont="1" applyFill="1" applyBorder="1" applyAlignment="1">
      <alignment horizontal="center" vertical="center"/>
    </xf>
    <xf numFmtId="0" fontId="18" fillId="5" borderId="5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left" vertical="top" wrapText="1"/>
    </xf>
    <xf numFmtId="0" fontId="14" fillId="0" borderId="5" xfId="2" applyFont="1" applyFill="1" applyBorder="1" applyAlignment="1">
      <alignment horizontal="left" vertical="top" wrapText="1"/>
    </xf>
    <xf numFmtId="0" fontId="37" fillId="0" borderId="16" xfId="2" applyFont="1" applyFill="1" applyBorder="1" applyAlignment="1">
      <alignment horizontal="left" vertical="center" wrapText="1"/>
    </xf>
    <xf numFmtId="0" fontId="37" fillId="0" borderId="17" xfId="2" applyFont="1" applyFill="1" applyBorder="1" applyAlignment="1">
      <alignment horizontal="left" vertical="center" wrapText="1"/>
    </xf>
    <xf numFmtId="0" fontId="37" fillId="0" borderId="32" xfId="2" applyFont="1" applyFill="1" applyBorder="1" applyAlignment="1">
      <alignment horizontal="left" vertical="center" wrapText="1"/>
    </xf>
    <xf numFmtId="0" fontId="37" fillId="0" borderId="45" xfId="2" applyFont="1" applyFill="1" applyBorder="1" applyAlignment="1">
      <alignment horizontal="left" vertical="center" wrapText="1"/>
    </xf>
    <xf numFmtId="0" fontId="34" fillId="2" borderId="19" xfId="2" applyFont="1" applyFill="1" applyBorder="1" applyAlignment="1">
      <alignment horizontal="left" vertical="center"/>
    </xf>
    <xf numFmtId="0" fontId="34" fillId="2" borderId="28" xfId="2" applyFont="1" applyFill="1" applyBorder="1" applyAlignment="1">
      <alignment horizontal="left" vertical="center"/>
    </xf>
    <xf numFmtId="0" fontId="34" fillId="2" borderId="49" xfId="2" applyFont="1" applyFill="1" applyBorder="1" applyAlignment="1">
      <alignment horizontal="left" vertical="center"/>
    </xf>
    <xf numFmtId="0" fontId="34" fillId="2" borderId="33" xfId="2" applyFont="1" applyFill="1" applyBorder="1" applyAlignment="1">
      <alignment horizontal="left" vertical="center"/>
    </xf>
    <xf numFmtId="0" fontId="18" fillId="5" borderId="34" xfId="2" applyFont="1" applyFill="1" applyBorder="1" applyAlignment="1">
      <alignment horizontal="center" vertical="center"/>
    </xf>
    <xf numFmtId="0" fontId="18" fillId="5" borderId="3" xfId="2" applyFont="1" applyFill="1" applyBorder="1" applyAlignment="1">
      <alignment horizontal="center" vertical="center"/>
    </xf>
    <xf numFmtId="0" fontId="18" fillId="5" borderId="35" xfId="2" applyFont="1" applyFill="1" applyBorder="1" applyAlignment="1">
      <alignment horizontal="center" vertical="center"/>
    </xf>
    <xf numFmtId="0" fontId="37" fillId="0" borderId="13" xfId="2" applyFont="1" applyFill="1" applyBorder="1" applyAlignment="1">
      <alignment horizontal="left" vertical="center" wrapText="1"/>
    </xf>
    <xf numFmtId="0" fontId="37" fillId="0" borderId="14" xfId="2" applyFont="1" applyFill="1" applyBorder="1" applyAlignment="1">
      <alignment horizontal="left" vertical="center" wrapText="1"/>
    </xf>
    <xf numFmtId="0" fontId="34" fillId="2" borderId="46" xfId="2" applyFont="1" applyFill="1" applyBorder="1" applyAlignment="1">
      <alignment horizontal="left" vertical="center"/>
    </xf>
    <xf numFmtId="0" fontId="34" fillId="2" borderId="25" xfId="2" applyFont="1" applyFill="1" applyBorder="1" applyAlignment="1">
      <alignment horizontal="left" vertical="center"/>
    </xf>
    <xf numFmtId="0" fontId="14" fillId="0" borderId="39" xfId="2" applyFont="1" applyFill="1" applyBorder="1" applyAlignment="1">
      <alignment horizontal="left" vertical="top" wrapText="1"/>
    </xf>
    <xf numFmtId="0" fontId="18" fillId="5" borderId="0" xfId="2" applyFont="1" applyFill="1" applyBorder="1" applyAlignment="1">
      <alignment horizontal="center" vertical="center"/>
    </xf>
    <xf numFmtId="0" fontId="21" fillId="0" borderId="48" xfId="2" applyBorder="1" applyAlignment="1">
      <alignment horizontal="left" vertical="top" wrapText="1"/>
    </xf>
    <xf numFmtId="0" fontId="21" fillId="0" borderId="18" xfId="2" applyBorder="1" applyAlignment="1">
      <alignment horizontal="left" vertical="top" wrapText="1"/>
    </xf>
    <xf numFmtId="0" fontId="14" fillId="0" borderId="18" xfId="2" applyFont="1" applyFill="1" applyBorder="1" applyAlignment="1">
      <alignment horizontal="left" vertical="top" wrapText="1"/>
    </xf>
    <xf numFmtId="0" fontId="21" fillId="0" borderId="24" xfId="2" applyBorder="1" applyAlignment="1">
      <alignment horizontal="left" vertical="top" wrapText="1"/>
    </xf>
    <xf numFmtId="0" fontId="18" fillId="5" borderId="4" xfId="2" applyFont="1" applyFill="1" applyBorder="1" applyAlignment="1">
      <alignment vertical="center"/>
    </xf>
    <xf numFmtId="0" fontId="18" fillId="5" borderId="8" xfId="2" applyFont="1" applyFill="1" applyBorder="1" applyAlignment="1">
      <alignment vertical="center"/>
    </xf>
    <xf numFmtId="0" fontId="18" fillId="5" borderId="9" xfId="2" applyFont="1" applyFill="1" applyBorder="1" applyAlignment="1">
      <alignment vertical="center"/>
    </xf>
    <xf numFmtId="0" fontId="18" fillId="5" borderId="5" xfId="2" applyFont="1" applyFill="1" applyBorder="1" applyAlignment="1">
      <alignment vertical="center"/>
    </xf>
    <xf numFmtId="0" fontId="14" fillId="0" borderId="20" xfId="2" applyFont="1" applyFill="1" applyBorder="1" applyAlignment="1">
      <alignment horizontal="left" vertical="top" wrapText="1"/>
    </xf>
    <xf numFmtId="0" fontId="14" fillId="0" borderId="34" xfId="2" applyFont="1" applyFill="1" applyBorder="1" applyAlignment="1">
      <alignment horizontal="left" vertical="top" wrapText="1"/>
    </xf>
    <xf numFmtId="0" fontId="14" fillId="0" borderId="35" xfId="2" applyFont="1" applyFill="1" applyBorder="1" applyAlignment="1">
      <alignment horizontal="left" vertical="top" wrapText="1"/>
    </xf>
    <xf numFmtId="0" fontId="14" fillId="0" borderId="16" xfId="2" applyFont="1" applyBorder="1" applyAlignment="1">
      <alignment wrapText="1"/>
    </xf>
    <xf numFmtId="0" fontId="14" fillId="0" borderId="18" xfId="2" applyFont="1" applyBorder="1" applyAlignment="1">
      <alignment wrapText="1"/>
    </xf>
    <xf numFmtId="0" fontId="14" fillId="0" borderId="29" xfId="2" applyFont="1" applyBorder="1" applyAlignment="1">
      <alignment horizontal="left" vertical="center" wrapText="1"/>
    </xf>
    <xf numFmtId="0" fontId="14" fillId="0" borderId="24" xfId="2" applyFont="1" applyBorder="1" applyAlignment="1">
      <alignment horizontal="left" vertical="center" wrapText="1"/>
    </xf>
    <xf numFmtId="0" fontId="18" fillId="5" borderId="4" xfId="3" applyFont="1" applyFill="1" applyBorder="1" applyAlignment="1">
      <alignment horizontal="center" vertical="center"/>
    </xf>
    <xf numFmtId="0" fontId="18" fillId="5" borderId="8" xfId="3" applyFont="1" applyFill="1" applyBorder="1" applyAlignment="1">
      <alignment horizontal="center" vertical="center"/>
    </xf>
    <xf numFmtId="0" fontId="18" fillId="5" borderId="5" xfId="3" applyFont="1" applyFill="1" applyBorder="1" applyAlignment="1">
      <alignment horizontal="center" vertical="center"/>
    </xf>
    <xf numFmtId="0" fontId="14" fillId="0" borderId="26" xfId="2" applyFont="1" applyBorder="1" applyAlignment="1">
      <alignment wrapText="1"/>
    </xf>
    <xf numFmtId="0" fontId="14" fillId="0" borderId="2" xfId="2" applyFont="1" applyBorder="1" applyAlignment="1">
      <alignment wrapText="1"/>
    </xf>
    <xf numFmtId="0" fontId="14" fillId="0" borderId="19" xfId="3" applyFont="1" applyBorder="1" applyAlignment="1">
      <alignment horizontal="left" vertical="center" wrapText="1"/>
    </xf>
    <xf numFmtId="0" fontId="14" fillId="0" borderId="20" xfId="3" applyFont="1" applyBorder="1" applyAlignment="1">
      <alignment horizontal="left" vertical="center" wrapText="1"/>
    </xf>
    <xf numFmtId="0" fontId="14" fillId="0" borderId="21" xfId="3" applyFont="1" applyBorder="1" applyAlignment="1">
      <alignment horizontal="left" vertical="center" wrapText="1"/>
    </xf>
    <xf numFmtId="0" fontId="14" fillId="0" borderId="22" xfId="3" applyFont="1" applyBorder="1" applyAlignment="1">
      <alignment horizontal="left" vertical="center" wrapText="1"/>
    </xf>
    <xf numFmtId="0" fontId="14" fillId="0" borderId="38" xfId="3" applyFont="1" applyBorder="1" applyAlignment="1">
      <alignment horizontal="left" vertical="center" wrapText="1"/>
    </xf>
    <xf numFmtId="0" fontId="14" fillId="0" borderId="39" xfId="3" applyFont="1" applyBorder="1" applyAlignment="1">
      <alignment horizontal="left" vertical="center" wrapText="1"/>
    </xf>
    <xf numFmtId="0" fontId="14" fillId="0" borderId="16" xfId="3" applyFont="1" applyBorder="1" applyAlignment="1">
      <alignment horizontal="left" vertical="center" wrapText="1"/>
    </xf>
    <xf numFmtId="0" fontId="14" fillId="0" borderId="18" xfId="3" applyFont="1" applyBorder="1" applyAlignment="1">
      <alignment horizontal="left" vertical="center" wrapText="1"/>
    </xf>
    <xf numFmtId="0" fontId="14" fillId="0" borderId="16" xfId="5" applyFont="1" applyFill="1" applyBorder="1" applyAlignment="1">
      <alignment horizontal="left" vertical="center" wrapText="1"/>
    </xf>
    <xf numFmtId="0" fontId="14" fillId="0" borderId="17" xfId="5" applyFont="1" applyFill="1" applyBorder="1" applyAlignment="1">
      <alignment horizontal="left" vertical="center" wrapText="1"/>
    </xf>
    <xf numFmtId="0" fontId="14" fillId="0" borderId="19" xfId="5" applyFont="1" applyFill="1" applyBorder="1" applyAlignment="1">
      <alignment horizontal="left" vertical="center" wrapText="1"/>
    </xf>
    <xf numFmtId="0" fontId="14" fillId="0" borderId="28" xfId="5" applyFont="1" applyFill="1" applyBorder="1" applyAlignment="1">
      <alignment horizontal="left" vertical="center" wrapText="1"/>
    </xf>
    <xf numFmtId="0" fontId="14" fillId="0" borderId="29" xfId="5" applyFont="1" applyFill="1" applyBorder="1" applyAlignment="1">
      <alignment horizontal="left" vertical="center" wrapText="1"/>
    </xf>
    <xf numFmtId="0" fontId="14" fillId="0" borderId="31" xfId="5" applyFont="1" applyFill="1" applyBorder="1" applyAlignment="1">
      <alignment horizontal="left" vertical="center" wrapText="1"/>
    </xf>
    <xf numFmtId="0" fontId="14" fillId="0" borderId="32" xfId="5" applyFont="1" applyFill="1" applyBorder="1" applyAlignment="1">
      <alignment horizontal="left" vertical="center" wrapText="1"/>
    </xf>
    <xf numFmtId="0" fontId="14" fillId="0" borderId="45" xfId="5" applyFont="1" applyFill="1" applyBorder="1" applyAlignment="1">
      <alignment horizontal="left" vertical="center" wrapText="1"/>
    </xf>
    <xf numFmtId="0" fontId="18" fillId="5" borderId="34" xfId="3" applyFont="1" applyFill="1" applyBorder="1" applyAlignment="1">
      <alignment horizontal="center" vertical="center"/>
    </xf>
    <xf numFmtId="0" fontId="18" fillId="5" borderId="3" xfId="3" applyFont="1" applyFill="1" applyBorder="1" applyAlignment="1">
      <alignment horizontal="center" vertical="center"/>
    </xf>
    <xf numFmtId="0" fontId="18" fillId="5" borderId="35" xfId="3" applyFont="1" applyFill="1" applyBorder="1" applyAlignment="1">
      <alignment horizontal="center" vertical="center"/>
    </xf>
    <xf numFmtId="0" fontId="9" fillId="0" borderId="34" xfId="2" applyFont="1" applyFill="1" applyBorder="1" applyAlignment="1">
      <alignment horizontal="left" vertical="center"/>
    </xf>
    <xf numFmtId="0" fontId="9" fillId="0" borderId="3" xfId="2" applyFont="1" applyFill="1" applyBorder="1" applyAlignment="1">
      <alignment horizontal="left" vertical="center"/>
    </xf>
    <xf numFmtId="0" fontId="14" fillId="0" borderId="13" xfId="5" applyFont="1" applyFill="1" applyBorder="1" applyAlignment="1">
      <alignment horizontal="left" vertical="center" wrapText="1"/>
    </xf>
    <xf numFmtId="0" fontId="14" fillId="0" borderId="14" xfId="5" applyFont="1" applyFill="1" applyBorder="1" applyAlignment="1">
      <alignment horizontal="left" vertical="center" wrapText="1"/>
    </xf>
    <xf numFmtId="0" fontId="43" fillId="0" borderId="21" xfId="2" applyFont="1" applyFill="1" applyBorder="1" applyAlignment="1">
      <alignment horizontal="left"/>
    </xf>
    <xf numFmtId="0" fontId="43" fillId="0" borderId="22" xfId="2" applyFont="1" applyFill="1" applyBorder="1" applyAlignment="1">
      <alignment horizontal="left"/>
    </xf>
    <xf numFmtId="0" fontId="14" fillId="2" borderId="13" xfId="2" applyFont="1" applyFill="1" applyBorder="1" applyAlignment="1">
      <alignment horizontal="left" vertical="center"/>
    </xf>
    <xf numFmtId="0" fontId="14" fillId="2" borderId="14" xfId="2" applyFont="1" applyFill="1" applyBorder="1" applyAlignment="1">
      <alignment horizontal="left" vertical="center"/>
    </xf>
    <xf numFmtId="0" fontId="14" fillId="2" borderId="26" xfId="2" applyFont="1" applyFill="1" applyBorder="1" applyAlignment="1">
      <alignment horizontal="left" vertical="center"/>
    </xf>
    <xf numFmtId="0" fontId="14" fillId="2" borderId="15" xfId="2" applyFont="1" applyFill="1" applyBorder="1" applyAlignment="1">
      <alignment horizontal="left" vertical="center"/>
    </xf>
    <xf numFmtId="0" fontId="14" fillId="2" borderId="16" xfId="2" applyFont="1" applyFill="1" applyBorder="1" applyAlignment="1">
      <alignment horizontal="left" vertical="center"/>
    </xf>
    <xf numFmtId="0" fontId="14" fillId="2" borderId="17" xfId="2" applyFont="1" applyFill="1" applyBorder="1" applyAlignment="1">
      <alignment horizontal="left" vertical="center"/>
    </xf>
    <xf numFmtId="0" fontId="14" fillId="0" borderId="19" xfId="2" applyFont="1" applyFill="1" applyBorder="1" applyAlignment="1">
      <alignment horizontal="left"/>
    </xf>
    <xf numFmtId="0" fontId="14" fillId="0" borderId="20" xfId="2" applyFont="1" applyBorder="1" applyAlignment="1">
      <alignment horizontal="left"/>
    </xf>
    <xf numFmtId="0" fontId="14" fillId="0" borderId="20" xfId="2" applyFont="1" applyFill="1" applyBorder="1" applyAlignment="1">
      <alignment horizontal="left"/>
    </xf>
    <xf numFmtId="0" fontId="43" fillId="0" borderId="19" xfId="2" applyFont="1" applyFill="1" applyBorder="1" applyAlignment="1">
      <alignment horizontal="left"/>
    </xf>
    <xf numFmtId="0" fontId="43" fillId="0" borderId="20" xfId="2" applyFont="1" applyFill="1" applyBorder="1" applyAlignment="1">
      <alignment horizontal="left"/>
    </xf>
    <xf numFmtId="0" fontId="14" fillId="0" borderId="38" xfId="2" applyFont="1" applyFill="1" applyBorder="1" applyAlignment="1">
      <alignment horizontal="left" vertical="top" wrapText="1"/>
    </xf>
    <xf numFmtId="0" fontId="14" fillId="0" borderId="21" xfId="2" applyFont="1" applyFill="1" applyBorder="1" applyAlignment="1">
      <alignment horizontal="left" vertical="top" wrapText="1"/>
    </xf>
    <xf numFmtId="0" fontId="14" fillId="0" borderId="22" xfId="2" applyFont="1" applyFill="1" applyBorder="1" applyAlignment="1">
      <alignment horizontal="left" vertical="top" wrapText="1"/>
    </xf>
    <xf numFmtId="0" fontId="14" fillId="0" borderId="13" xfId="2" applyFont="1" applyBorder="1" applyAlignment="1">
      <alignment horizontal="left" vertical="center" wrapText="1"/>
    </xf>
    <xf numFmtId="0" fontId="14" fillId="0" borderId="14" xfId="2" applyFont="1" applyBorder="1" applyAlignment="1">
      <alignment horizontal="left" vertical="center" wrapText="1"/>
    </xf>
    <xf numFmtId="0" fontId="14" fillId="0" borderId="73" xfId="2" applyFont="1" applyBorder="1" applyAlignment="1">
      <alignment horizontal="left" vertical="center" wrapText="1"/>
    </xf>
    <xf numFmtId="0" fontId="14" fillId="0" borderId="68" xfId="2" applyFont="1" applyBorder="1" applyAlignment="1">
      <alignment horizontal="left" vertical="center" wrapText="1"/>
    </xf>
    <xf numFmtId="0" fontId="14" fillId="0" borderId="18" xfId="2" applyFont="1" applyFill="1" applyBorder="1" applyAlignment="1">
      <alignment horizontal="left" vertical="center" wrapText="1"/>
    </xf>
    <xf numFmtId="0" fontId="43" fillId="0" borderId="29" xfId="2" applyFont="1" applyFill="1" applyBorder="1" applyAlignment="1">
      <alignment horizontal="left" vertical="center" wrapText="1"/>
    </xf>
    <xf numFmtId="0" fontId="43" fillId="0" borderId="24" xfId="2" applyFont="1" applyFill="1" applyBorder="1" applyAlignment="1">
      <alignment horizontal="left" vertical="center" wrapText="1"/>
    </xf>
    <xf numFmtId="0" fontId="18" fillId="5" borderId="3" xfId="2" applyFont="1" applyFill="1" applyBorder="1" applyAlignment="1">
      <alignment vertical="center"/>
    </xf>
    <xf numFmtId="0" fontId="37" fillId="0" borderId="19" xfId="2" applyFont="1" applyFill="1" applyBorder="1" applyAlignment="1">
      <alignment horizontal="left" vertical="center" wrapText="1"/>
    </xf>
    <xf numFmtId="0" fontId="37" fillId="0" borderId="20" xfId="2" applyFont="1" applyFill="1" applyBorder="1" applyAlignment="1">
      <alignment horizontal="left" vertical="center" wrapText="1"/>
    </xf>
    <xf numFmtId="0" fontId="37" fillId="0" borderId="21" xfId="2" applyFont="1" applyFill="1" applyBorder="1" applyAlignment="1">
      <alignment horizontal="left" vertical="center" wrapText="1"/>
    </xf>
    <xf numFmtId="0" fontId="37" fillId="0" borderId="22" xfId="2" applyFont="1" applyFill="1" applyBorder="1" applyAlignment="1">
      <alignment horizontal="left" vertical="center" wrapText="1"/>
    </xf>
    <xf numFmtId="0" fontId="14" fillId="0" borderId="26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vertical="center" wrapText="1"/>
    </xf>
    <xf numFmtId="0" fontId="41" fillId="0" borderId="46" xfId="2" applyFont="1" applyFill="1" applyBorder="1" applyAlignment="1">
      <alignment horizontal="left"/>
    </xf>
    <xf numFmtId="0" fontId="41" fillId="0" borderId="83" xfId="2" applyFont="1" applyFill="1" applyBorder="1" applyAlignment="1">
      <alignment horizontal="left"/>
    </xf>
    <xf numFmtId="0" fontId="41" fillId="0" borderId="84" xfId="2" applyFont="1" applyFill="1" applyBorder="1" applyAlignment="1">
      <alignment horizontal="left"/>
    </xf>
    <xf numFmtId="0" fontId="41" fillId="0" borderId="25" xfId="2" applyFont="1" applyFill="1" applyBorder="1" applyAlignment="1">
      <alignment horizontal="left"/>
    </xf>
    <xf numFmtId="0" fontId="41" fillId="0" borderId="46" xfId="2" applyFont="1" applyFill="1" applyBorder="1" applyAlignment="1">
      <alignment horizontal="left" vertical="center" wrapText="1"/>
    </xf>
    <xf numFmtId="0" fontId="41" fillId="0" borderId="83" xfId="2" applyFont="1" applyFill="1" applyBorder="1" applyAlignment="1">
      <alignment horizontal="left" vertical="center" wrapText="1"/>
    </xf>
    <xf numFmtId="0" fontId="41" fillId="0" borderId="84" xfId="2" applyFont="1" applyFill="1" applyBorder="1" applyAlignment="1">
      <alignment horizontal="left" vertical="center" wrapText="1"/>
    </xf>
    <xf numFmtId="0" fontId="41" fillId="0" borderId="25" xfId="2" applyFont="1" applyFill="1" applyBorder="1" applyAlignment="1">
      <alignment horizontal="left" vertical="center" wrapText="1"/>
    </xf>
    <xf numFmtId="0" fontId="37" fillId="0" borderId="49" xfId="2" applyFont="1" applyFill="1" applyBorder="1" applyAlignment="1">
      <alignment horizontal="left" vertical="top" wrapText="1"/>
    </xf>
    <xf numFmtId="0" fontId="37" fillId="0" borderId="50" xfId="2" applyFont="1" applyFill="1" applyBorder="1" applyAlignment="1">
      <alignment horizontal="left" vertical="top" wrapText="1"/>
    </xf>
    <xf numFmtId="0" fontId="41" fillId="0" borderId="80" xfId="2" applyFont="1" applyFill="1" applyBorder="1" applyAlignment="1">
      <alignment horizontal="left"/>
    </xf>
    <xf numFmtId="0" fontId="41" fillId="0" borderId="76" xfId="2" applyFont="1" applyFill="1" applyBorder="1" applyAlignment="1">
      <alignment horizontal="left"/>
    </xf>
    <xf numFmtId="0" fontId="41" fillId="0" borderId="86" xfId="2" applyFont="1" applyFill="1" applyBorder="1" applyAlignment="1">
      <alignment horizontal="left"/>
    </xf>
    <xf numFmtId="0" fontId="33" fillId="0" borderId="19" xfId="2" applyFont="1" applyFill="1" applyBorder="1" applyAlignment="1">
      <alignment horizontal="left" vertical="top" wrapText="1"/>
    </xf>
    <xf numFmtId="0" fontId="33" fillId="0" borderId="20" xfId="2" applyFont="1" applyFill="1" applyBorder="1" applyAlignment="1">
      <alignment horizontal="left" vertical="top" wrapText="1"/>
    </xf>
    <xf numFmtId="0" fontId="37" fillId="0" borderId="21" xfId="2" applyFont="1" applyFill="1" applyBorder="1" applyAlignment="1">
      <alignment horizontal="left" vertical="top" wrapText="1"/>
    </xf>
    <xf numFmtId="0" fontId="37" fillId="0" borderId="22" xfId="2" applyFont="1" applyFill="1" applyBorder="1" applyAlignment="1">
      <alignment horizontal="left" vertical="top" wrapText="1"/>
    </xf>
    <xf numFmtId="0" fontId="33" fillId="0" borderId="21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7" fillId="0" borderId="19" xfId="2" applyFont="1" applyFill="1" applyBorder="1" applyAlignment="1">
      <alignment horizontal="left" vertical="top" wrapText="1"/>
    </xf>
    <xf numFmtId="0" fontId="37" fillId="0" borderId="20" xfId="2" applyFont="1" applyFill="1" applyBorder="1" applyAlignment="1">
      <alignment horizontal="left" vertical="top" wrapText="1"/>
    </xf>
    <xf numFmtId="0" fontId="37" fillId="0" borderId="19" xfId="2" applyFont="1" applyFill="1" applyBorder="1" applyAlignment="1">
      <alignment vertical="top" wrapText="1"/>
    </xf>
    <xf numFmtId="0" fontId="37" fillId="0" borderId="20" xfId="2" applyFont="1" applyFill="1" applyBorder="1" applyAlignment="1">
      <alignment vertical="top" wrapText="1"/>
    </xf>
    <xf numFmtId="0" fontId="5" fillId="2" borderId="0" xfId="2" applyFont="1" applyFill="1" applyAlignment="1">
      <alignment horizontal="left"/>
    </xf>
    <xf numFmtId="0" fontId="13" fillId="4" borderId="3" xfId="2" applyFont="1" applyFill="1" applyBorder="1" applyAlignment="1">
      <alignment horizontal="center" vertical="center"/>
    </xf>
    <xf numFmtId="0" fontId="41" fillId="0" borderId="38" xfId="2" applyFont="1" applyFill="1" applyBorder="1" applyAlignment="1">
      <alignment horizontal="left" vertical="center" wrapText="1"/>
    </xf>
    <xf numFmtId="0" fontId="41" fillId="0" borderId="40" xfId="2" applyFont="1" applyFill="1" applyBorder="1" applyAlignment="1">
      <alignment horizontal="left" vertical="center" wrapText="1"/>
    </xf>
    <xf numFmtId="0" fontId="41" fillId="0" borderId="76" xfId="2" applyFont="1" applyFill="1" applyBorder="1" applyAlignment="1">
      <alignment horizontal="left" vertical="center" wrapText="1"/>
    </xf>
    <xf numFmtId="0" fontId="41" fillId="0" borderId="27" xfId="2" applyFont="1" applyFill="1" applyBorder="1" applyAlignment="1">
      <alignment horizontal="left" vertical="center" wrapText="1"/>
    </xf>
    <xf numFmtId="0" fontId="18" fillId="5" borderId="9" xfId="2" applyFont="1" applyFill="1" applyBorder="1" applyAlignment="1">
      <alignment horizontal="center" vertical="center"/>
    </xf>
    <xf numFmtId="0" fontId="14" fillId="0" borderId="38" xfId="2" applyFont="1" applyFill="1" applyBorder="1" applyAlignment="1">
      <alignment vertical="top" wrapText="1"/>
    </xf>
    <xf numFmtId="0" fontId="14" fillId="0" borderId="27" xfId="2" applyFont="1" applyFill="1" applyBorder="1" applyAlignment="1">
      <alignment vertical="top" wrapText="1"/>
    </xf>
    <xf numFmtId="0" fontId="14" fillId="0" borderId="19" xfId="2" applyFont="1" applyFill="1" applyBorder="1" applyAlignment="1">
      <alignment vertical="top" wrapText="1"/>
    </xf>
    <xf numFmtId="0" fontId="14" fillId="0" borderId="28" xfId="2" applyFont="1" applyFill="1" applyBorder="1" applyAlignment="1">
      <alignment vertical="top" wrapText="1"/>
    </xf>
    <xf numFmtId="0" fontId="14" fillId="0" borderId="32" xfId="2" applyFont="1" applyFill="1" applyBorder="1" applyAlignment="1">
      <alignment vertical="top" wrapText="1"/>
    </xf>
    <xf numFmtId="0" fontId="14" fillId="0" borderId="45" xfId="2" applyFont="1" applyFill="1" applyBorder="1" applyAlignment="1">
      <alignment vertical="top" wrapText="1"/>
    </xf>
    <xf numFmtId="0" fontId="14" fillId="0" borderId="46" xfId="2" applyFont="1" applyFill="1" applyBorder="1" applyAlignment="1">
      <alignment vertical="top" wrapText="1"/>
    </xf>
    <xf numFmtId="0" fontId="14" fillId="0" borderId="25" xfId="2" applyFont="1" applyFill="1" applyBorder="1" applyAlignment="1">
      <alignment vertical="top" wrapText="1"/>
    </xf>
    <xf numFmtId="0" fontId="14" fillId="0" borderId="39" xfId="2" applyFont="1" applyFill="1" applyBorder="1" applyAlignment="1">
      <alignment horizontal="left" vertical="center" wrapText="1"/>
    </xf>
    <xf numFmtId="0" fontId="14" fillId="0" borderId="46" xfId="2" applyFont="1" applyFill="1" applyBorder="1" applyAlignment="1">
      <alignment horizontal="left" vertical="top" wrapText="1"/>
    </xf>
    <xf numFmtId="0" fontId="14" fillId="0" borderId="25" xfId="2" applyFont="1" applyFill="1" applyBorder="1" applyAlignment="1">
      <alignment horizontal="left" vertical="top" wrapText="1"/>
    </xf>
    <xf numFmtId="0" fontId="14" fillId="0" borderId="16" xfId="2" applyFont="1" applyBorder="1" applyAlignment="1">
      <alignment horizontal="left" wrapText="1"/>
    </xf>
    <xf numFmtId="0" fontId="14" fillId="0" borderId="18" xfId="2" applyFont="1" applyBorder="1" applyAlignment="1">
      <alignment horizontal="left" wrapText="1"/>
    </xf>
    <xf numFmtId="0" fontId="14" fillId="0" borderId="29" xfId="2" applyFont="1" applyBorder="1" applyAlignment="1">
      <alignment horizontal="left" wrapText="1"/>
    </xf>
    <xf numFmtId="0" fontId="14" fillId="0" borderId="24" xfId="2" applyFont="1" applyBorder="1" applyAlignment="1">
      <alignment horizontal="left" wrapText="1"/>
    </xf>
    <xf numFmtId="0" fontId="14" fillId="0" borderId="29" xfId="2" applyFont="1" applyBorder="1" applyAlignment="1">
      <alignment horizontal="left"/>
    </xf>
    <xf numFmtId="0" fontId="14" fillId="0" borderId="24" xfId="2" applyFont="1" applyBorder="1" applyAlignment="1">
      <alignment horizontal="left"/>
    </xf>
    <xf numFmtId="0" fontId="14" fillId="0" borderId="16" xfId="2" applyFont="1" applyBorder="1" applyAlignment="1">
      <alignment horizontal="left"/>
    </xf>
    <xf numFmtId="0" fontId="14" fillId="0" borderId="18" xfId="2" applyFont="1" applyBorder="1" applyAlignment="1">
      <alignment horizontal="left"/>
    </xf>
    <xf numFmtId="0" fontId="14" fillId="0" borderId="17" xfId="2" applyFont="1" applyBorder="1" applyAlignment="1">
      <alignment horizontal="left" wrapText="1"/>
    </xf>
    <xf numFmtId="0" fontId="14" fillId="0" borderId="46" xfId="2" applyFont="1" applyBorder="1" applyAlignment="1">
      <alignment horizontal="left" wrapText="1"/>
    </xf>
    <xf numFmtId="0" fontId="14" fillId="0" borderId="47" xfId="2" applyFont="1" applyBorder="1" applyAlignment="1">
      <alignment horizontal="left" wrapText="1"/>
    </xf>
    <xf numFmtId="0" fontId="14" fillId="0" borderId="19" xfId="2" applyFont="1" applyBorder="1" applyAlignment="1">
      <alignment horizontal="left" wrapText="1"/>
    </xf>
    <xf numFmtId="0" fontId="14" fillId="0" borderId="20" xfId="2" applyFont="1" applyBorder="1" applyAlignment="1">
      <alignment horizontal="left" wrapText="1"/>
    </xf>
    <xf numFmtId="0" fontId="14" fillId="0" borderId="39" xfId="2" applyFont="1" applyFill="1" applyBorder="1" applyAlignment="1">
      <alignment vertical="top" wrapText="1"/>
    </xf>
    <xf numFmtId="0" fontId="14" fillId="0" borderId="20" xfId="2" applyFont="1" applyFill="1" applyBorder="1" applyAlignment="1">
      <alignment vertical="top" wrapText="1"/>
    </xf>
    <xf numFmtId="0" fontId="14" fillId="0" borderId="30" xfId="2" applyFont="1" applyFill="1" applyBorder="1" applyAlignment="1">
      <alignment horizontal="left" vertical="top" wrapText="1"/>
    </xf>
    <xf numFmtId="0" fontId="14" fillId="0" borderId="73" xfId="2" applyFont="1" applyFill="1" applyBorder="1" applyAlignment="1">
      <alignment horizontal="left" vertical="top" wrapText="1"/>
    </xf>
    <xf numFmtId="0" fontId="14" fillId="0" borderId="68" xfId="2" applyFont="1" applyFill="1" applyBorder="1" applyAlignment="1">
      <alignment horizontal="left" vertical="top" wrapText="1"/>
    </xf>
    <xf numFmtId="0" fontId="14" fillId="0" borderId="1" xfId="2" applyFont="1" applyFill="1" applyBorder="1" applyAlignment="1">
      <alignment horizontal="left" vertical="top" wrapText="1"/>
    </xf>
    <xf numFmtId="0" fontId="14" fillId="0" borderId="41" xfId="2" applyFont="1" applyFill="1" applyBorder="1" applyAlignment="1">
      <alignment horizontal="left" vertical="top" wrapText="1"/>
    </xf>
    <xf numFmtId="0" fontId="14" fillId="0" borderId="40" xfId="2" applyFont="1" applyFill="1" applyBorder="1" applyAlignment="1">
      <alignment horizontal="left" vertical="top" wrapText="1"/>
    </xf>
    <xf numFmtId="0" fontId="14" fillId="2" borderId="20" xfId="0" applyFont="1" applyFill="1" applyBorder="1" applyAlignment="1">
      <alignment horizontal="left" vertical="top" wrapText="1"/>
    </xf>
    <xf numFmtId="0" fontId="14" fillId="2" borderId="18" xfId="0" applyFont="1" applyFill="1" applyBorder="1" applyAlignment="1">
      <alignment horizontal="left" vertical="top" wrapText="1"/>
    </xf>
    <xf numFmtId="0" fontId="14" fillId="2" borderId="50" xfId="0" applyFont="1" applyFill="1" applyBorder="1" applyAlignment="1">
      <alignment horizontal="left" vertical="top" wrapText="1"/>
    </xf>
    <xf numFmtId="0" fontId="14" fillId="2" borderId="51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top" wrapText="1"/>
    </xf>
    <xf numFmtId="0" fontId="14" fillId="0" borderId="47" xfId="0" applyFont="1" applyBorder="1" applyAlignment="1">
      <alignment horizontal="left" vertical="top" wrapText="1"/>
    </xf>
    <xf numFmtId="0" fontId="14" fillId="0" borderId="48" xfId="0" applyFont="1" applyBorder="1" applyAlignment="1">
      <alignment horizontal="left" vertical="top" wrapText="1"/>
    </xf>
    <xf numFmtId="0" fontId="13" fillId="4" borderId="4" xfId="2" applyFont="1" applyFill="1" applyBorder="1" applyAlignment="1">
      <alignment vertical="center"/>
    </xf>
    <xf numFmtId="0" fontId="13" fillId="4" borderId="8" xfId="2" applyFont="1" applyFill="1" applyBorder="1" applyAlignment="1">
      <alignment vertical="center"/>
    </xf>
    <xf numFmtId="0" fontId="13" fillId="4" borderId="5" xfId="2" applyFont="1" applyFill="1" applyBorder="1" applyAlignment="1">
      <alignment vertical="center"/>
    </xf>
    <xf numFmtId="0" fontId="18" fillId="5" borderId="7" xfId="2" applyFont="1" applyFill="1" applyBorder="1" applyAlignment="1">
      <alignment vertical="center"/>
    </xf>
    <xf numFmtId="0" fontId="14" fillId="0" borderId="33" xfId="2" applyFont="1" applyFill="1" applyBorder="1" applyAlignment="1">
      <alignment horizontal="left" vertical="top" wrapText="1"/>
    </xf>
    <xf numFmtId="0" fontId="14" fillId="0" borderId="56" xfId="2" applyFont="1" applyBorder="1" applyAlignment="1">
      <alignment horizontal="left" wrapText="1"/>
    </xf>
    <xf numFmtId="0" fontId="14" fillId="0" borderId="52" xfId="2" applyFont="1" applyBorder="1" applyAlignment="1">
      <alignment horizontal="left" wrapText="1"/>
    </xf>
    <xf numFmtId="0" fontId="14" fillId="0" borderId="56" xfId="2" applyFont="1" applyBorder="1" applyAlignment="1">
      <alignment horizontal="left"/>
    </xf>
    <xf numFmtId="0" fontId="14" fillId="0" borderId="52" xfId="2" applyFont="1" applyBorder="1" applyAlignment="1">
      <alignment horizontal="left"/>
    </xf>
    <xf numFmtId="0" fontId="14" fillId="0" borderId="56" xfId="2" applyFont="1" applyBorder="1" applyAlignment="1"/>
    <xf numFmtId="0" fontId="21" fillId="0" borderId="52" xfId="2" applyBorder="1" applyAlignment="1"/>
    <xf numFmtId="0" fontId="14" fillId="0" borderId="53" xfId="2" applyFont="1" applyBorder="1" applyAlignment="1">
      <alignment horizontal="left"/>
    </xf>
    <xf numFmtId="0" fontId="14" fillId="0" borderId="54" xfId="2" applyFont="1" applyBorder="1" applyAlignment="1">
      <alignment horizontal="left"/>
    </xf>
    <xf numFmtId="0" fontId="14" fillId="0" borderId="50" xfId="2" applyFont="1" applyFill="1" applyBorder="1" applyAlignment="1">
      <alignment horizontal="left" vertical="top" wrapText="1"/>
    </xf>
    <xf numFmtId="0" fontId="14" fillId="0" borderId="51" xfId="2" applyFont="1" applyFill="1" applyBorder="1" applyAlignment="1">
      <alignment horizontal="left" vertical="top" wrapText="1"/>
    </xf>
    <xf numFmtId="0" fontId="14" fillId="0" borderId="3" xfId="2" applyFont="1" applyFill="1" applyBorder="1" applyAlignment="1">
      <alignment horizontal="left" vertical="top" wrapText="1"/>
    </xf>
    <xf numFmtId="0" fontId="18" fillId="5" borderId="34" xfId="2" applyFont="1" applyFill="1" applyBorder="1" applyAlignment="1">
      <alignment vertical="center"/>
    </xf>
    <xf numFmtId="0" fontId="18" fillId="5" borderId="35" xfId="2" applyFont="1" applyFill="1" applyBorder="1" applyAlignment="1">
      <alignment vertical="center"/>
    </xf>
    <xf numFmtId="0" fontId="14" fillId="0" borderId="2" xfId="2" applyFont="1" applyFill="1" applyBorder="1" applyAlignment="1">
      <alignment horizontal="left" vertical="top" wrapText="1"/>
    </xf>
    <xf numFmtId="0" fontId="14" fillId="0" borderId="49" xfId="2" applyFont="1" applyFill="1" applyBorder="1" applyAlignment="1">
      <alignment horizontal="left" vertical="top" wrapText="1"/>
    </xf>
    <xf numFmtId="0" fontId="18" fillId="5" borderId="0" xfId="2" applyFont="1" applyFill="1" applyBorder="1" applyAlignment="1">
      <alignment vertical="center"/>
    </xf>
    <xf numFmtId="0" fontId="18" fillId="5" borderId="73" xfId="2" applyFont="1" applyFill="1" applyBorder="1" applyAlignment="1">
      <alignment horizontal="center" vertical="center"/>
    </xf>
    <xf numFmtId="0" fontId="14" fillId="0" borderId="47" xfId="2" applyFont="1" applyFill="1" applyBorder="1" applyAlignment="1">
      <alignment horizontal="left" vertical="top" wrapText="1"/>
    </xf>
    <xf numFmtId="0" fontId="9" fillId="0" borderId="34" xfId="2" applyFont="1" applyFill="1" applyBorder="1" applyAlignment="1">
      <alignment horizontal="left" vertical="top" wrapText="1"/>
    </xf>
    <xf numFmtId="0" fontId="9" fillId="0" borderId="3" xfId="2" applyFont="1" applyFill="1" applyBorder="1" applyAlignment="1">
      <alignment horizontal="left" vertical="top" wrapText="1"/>
    </xf>
    <xf numFmtId="0" fontId="29" fillId="0" borderId="64" xfId="2" applyFont="1" applyBorder="1" applyAlignment="1"/>
    <xf numFmtId="0" fontId="29" fillId="0" borderId="52" xfId="2" applyFont="1" applyBorder="1" applyAlignment="1"/>
    <xf numFmtId="0" fontId="29" fillId="0" borderId="64" xfId="2" applyFont="1" applyBorder="1" applyAlignment="1">
      <alignment horizontal="left"/>
    </xf>
    <xf numFmtId="0" fontId="29" fillId="0" borderId="52" xfId="2" applyFont="1" applyBorder="1" applyAlignment="1">
      <alignment horizontal="left"/>
    </xf>
    <xf numFmtId="0" fontId="29" fillId="0" borderId="65" xfId="2" applyFont="1" applyBorder="1" applyAlignment="1"/>
    <xf numFmtId="0" fontId="21" fillId="0" borderId="54" xfId="2" applyBorder="1" applyAlignment="1"/>
    <xf numFmtId="0" fontId="29" fillId="0" borderId="66" xfId="2" applyFont="1" applyBorder="1" applyAlignment="1"/>
    <xf numFmtId="0" fontId="21" fillId="0" borderId="58" xfId="2" applyBorder="1" applyAlignment="1"/>
    <xf numFmtId="0" fontId="29" fillId="0" borderId="66" xfId="2" applyFont="1" applyBorder="1" applyAlignment="1">
      <alignment horizontal="left"/>
    </xf>
    <xf numFmtId="0" fontId="29" fillId="0" borderId="58" xfId="2" applyFont="1" applyBorder="1" applyAlignment="1">
      <alignment horizontal="left"/>
    </xf>
    <xf numFmtId="0" fontId="30" fillId="0" borderId="4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3" fontId="31" fillId="7" borderId="4" xfId="2" applyNumberFormat="1" applyFont="1" applyFill="1" applyBorder="1" applyAlignment="1">
      <alignment horizontal="center" vertical="center"/>
    </xf>
    <xf numFmtId="3" fontId="31" fillId="7" borderId="8" xfId="2" applyNumberFormat="1" applyFont="1" applyFill="1" applyBorder="1" applyAlignment="1">
      <alignment horizontal="center" vertical="center"/>
    </xf>
    <xf numFmtId="3" fontId="31" fillId="7" borderId="5" xfId="2" applyNumberFormat="1" applyFont="1" applyFill="1" applyBorder="1" applyAlignment="1">
      <alignment horizontal="center" vertical="center"/>
    </xf>
    <xf numFmtId="0" fontId="29" fillId="0" borderId="19" xfId="2" applyFont="1" applyBorder="1" applyAlignment="1">
      <alignment horizontal="left"/>
    </xf>
    <xf numFmtId="0" fontId="29" fillId="0" borderId="28" xfId="2" applyFont="1" applyBorder="1" applyAlignment="1">
      <alignment horizontal="left"/>
    </xf>
    <xf numFmtId="0" fontId="29" fillId="0" borderId="21" xfId="2" applyFont="1" applyBorder="1" applyAlignment="1">
      <alignment horizontal="left"/>
    </xf>
    <xf numFmtId="0" fontId="29" fillId="0" borderId="30" xfId="2" applyFont="1" applyBorder="1" applyAlignment="1">
      <alignment horizontal="left"/>
    </xf>
    <xf numFmtId="0" fontId="32" fillId="0" borderId="4" xfId="2" applyFont="1" applyBorder="1" applyAlignment="1">
      <alignment horizontal="left"/>
    </xf>
    <xf numFmtId="0" fontId="32" fillId="0" borderId="8" xfId="2" applyFont="1" applyBorder="1" applyAlignment="1">
      <alignment horizontal="left"/>
    </xf>
    <xf numFmtId="0" fontId="32" fillId="0" borderId="5" xfId="2" applyFont="1" applyBorder="1" applyAlignment="1">
      <alignment horizontal="left"/>
    </xf>
    <xf numFmtId="0" fontId="29" fillId="0" borderId="38" xfId="2" applyFont="1" applyBorder="1" applyAlignment="1">
      <alignment horizontal="left"/>
    </xf>
    <xf numFmtId="0" fontId="29" fillId="0" borderId="27" xfId="2" applyFont="1" applyBorder="1" applyAlignment="1">
      <alignment horizontal="left"/>
    </xf>
    <xf numFmtId="0" fontId="8" fillId="2" borderId="4" xfId="2" applyFont="1" applyFill="1" applyBorder="1" applyAlignment="1">
      <alignment horizontal="left" vertical="center"/>
    </xf>
    <xf numFmtId="0" fontId="8" fillId="2" borderId="8" xfId="2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left" vertical="center"/>
    </xf>
    <xf numFmtId="0" fontId="29" fillId="0" borderId="13" xfId="2" applyFont="1" applyBorder="1" applyAlignment="1">
      <alignment horizontal="left"/>
    </xf>
    <xf numFmtId="0" fontId="29" fillId="0" borderId="14" xfId="2" applyFont="1" applyBorder="1" applyAlignment="1">
      <alignment horizontal="left"/>
    </xf>
    <xf numFmtId="0" fontId="29" fillId="0" borderId="16" xfId="2" applyFont="1" applyBorder="1" applyAlignment="1">
      <alignment horizontal="left"/>
    </xf>
    <xf numFmtId="0" fontId="29" fillId="0" borderId="17" xfId="2" applyFont="1" applyBorder="1" applyAlignment="1">
      <alignment horizontal="left"/>
    </xf>
    <xf numFmtId="0" fontId="29" fillId="0" borderId="26" xfId="2" applyFont="1" applyBorder="1" applyAlignment="1">
      <alignment horizontal="left"/>
    </xf>
    <xf numFmtId="0" fontId="29" fillId="0" borderId="15" xfId="2" applyFont="1" applyBorder="1" applyAlignment="1">
      <alignment horizontal="left"/>
    </xf>
    <xf numFmtId="0" fontId="29" fillId="0" borderId="34" xfId="2" applyFont="1" applyBorder="1" applyAlignment="1">
      <alignment horizontal="left"/>
    </xf>
    <xf numFmtId="0" fontId="29" fillId="0" borderId="35" xfId="2" applyFont="1" applyBorder="1" applyAlignment="1">
      <alignment horizontal="left"/>
    </xf>
    <xf numFmtId="0" fontId="9" fillId="0" borderId="4" xfId="2" applyFont="1" applyFill="1" applyBorder="1" applyAlignment="1">
      <alignment horizontal="left" vertical="top" wrapText="1"/>
    </xf>
    <xf numFmtId="0" fontId="9" fillId="0" borderId="5" xfId="2" applyFont="1" applyFill="1" applyBorder="1" applyAlignment="1">
      <alignment horizontal="left" vertical="top" wrapText="1"/>
    </xf>
    <xf numFmtId="0" fontId="14" fillId="0" borderId="48" xfId="2" applyFont="1" applyFill="1" applyBorder="1" applyAlignment="1">
      <alignment horizontal="left" vertical="top" wrapText="1"/>
    </xf>
    <xf numFmtId="0" fontId="29" fillId="0" borderId="49" xfId="2" applyFont="1" applyBorder="1" applyAlignment="1">
      <alignment horizontal="left"/>
    </xf>
    <xf numFmtId="0" fontId="29" fillId="0" borderId="33" xfId="2" applyFont="1" applyBorder="1" applyAlignment="1">
      <alignment horizontal="left"/>
    </xf>
    <xf numFmtId="0" fontId="9" fillId="0" borderId="8" xfId="2" applyFont="1" applyFill="1" applyBorder="1" applyAlignment="1">
      <alignment horizontal="left" vertical="top" wrapText="1"/>
    </xf>
    <xf numFmtId="0" fontId="9" fillId="0" borderId="68" xfId="2" applyFont="1" applyFill="1" applyBorder="1" applyAlignment="1">
      <alignment horizontal="left" vertical="top" wrapText="1"/>
    </xf>
    <xf numFmtId="0" fontId="29" fillId="0" borderId="13" xfId="2" applyFont="1" applyBorder="1" applyAlignment="1"/>
    <xf numFmtId="0" fontId="21" fillId="0" borderId="14" xfId="2" applyBorder="1" applyAlignment="1"/>
    <xf numFmtId="0" fontId="29" fillId="0" borderId="16" xfId="2" applyFont="1" applyBorder="1" applyAlignment="1"/>
    <xf numFmtId="0" fontId="21" fillId="0" borderId="17" xfId="2" applyBorder="1" applyAlignment="1"/>
    <xf numFmtId="0" fontId="21" fillId="0" borderId="70" xfId="2" applyBorder="1" applyAlignment="1"/>
    <xf numFmtId="0" fontId="29" fillId="0" borderId="71" xfId="2" applyFont="1" applyBorder="1" applyAlignment="1"/>
    <xf numFmtId="0" fontId="21" fillId="0" borderId="72" xfId="2" applyBorder="1" applyAlignment="1"/>
    <xf numFmtId="0" fontId="14" fillId="0" borderId="13" xfId="2" applyFont="1" applyFill="1" applyBorder="1" applyAlignment="1">
      <alignment vertical="top" wrapText="1"/>
    </xf>
    <xf numFmtId="0" fontId="14" fillId="0" borderId="14" xfId="2" applyFont="1" applyFill="1" applyBorder="1" applyAlignment="1">
      <alignment vertical="top" wrapText="1"/>
    </xf>
    <xf numFmtId="0" fontId="14" fillId="0" borderId="29" xfId="2" applyFont="1" applyFill="1" applyBorder="1" applyAlignment="1">
      <alignment vertical="top" wrapText="1"/>
    </xf>
    <xf numFmtId="0" fontId="14" fillId="0" borderId="31" xfId="2" applyFont="1" applyFill="1" applyBorder="1" applyAlignment="1">
      <alignment vertical="top" wrapText="1"/>
    </xf>
    <xf numFmtId="0" fontId="9" fillId="0" borderId="38" xfId="2" applyFont="1" applyFill="1" applyBorder="1" applyAlignment="1">
      <alignment vertical="top" wrapText="1"/>
    </xf>
    <xf numFmtId="0" fontId="9" fillId="0" borderId="27" xfId="2" applyFont="1" applyFill="1" applyBorder="1" applyAlignment="1">
      <alignment vertical="top" wrapText="1"/>
    </xf>
    <xf numFmtId="0" fontId="9" fillId="0" borderId="73" xfId="2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left" vertical="top" wrapText="1"/>
    </xf>
    <xf numFmtId="0" fontId="14" fillId="0" borderId="27" xfId="2" applyFont="1" applyFill="1" applyBorder="1" applyAlignment="1">
      <alignment horizontal="left" vertical="top" wrapText="1"/>
    </xf>
    <xf numFmtId="0" fontId="9" fillId="0" borderId="16" xfId="2" applyFont="1" applyFill="1" applyBorder="1" applyAlignment="1">
      <alignment horizontal="left" vertical="top" wrapText="1"/>
    </xf>
    <xf numFmtId="0" fontId="9" fillId="0" borderId="17" xfId="2" applyFont="1" applyFill="1" applyBorder="1" applyAlignment="1">
      <alignment horizontal="left" vertical="top" wrapText="1"/>
    </xf>
    <xf numFmtId="0" fontId="18" fillId="5" borderId="74" xfId="2" applyFont="1" applyFill="1" applyBorder="1" applyAlignment="1">
      <alignment horizontal="center" vertical="center"/>
    </xf>
    <xf numFmtId="0" fontId="18" fillId="5" borderId="75" xfId="2" applyFont="1" applyFill="1" applyBorder="1" applyAlignment="1">
      <alignment horizontal="center" vertical="center"/>
    </xf>
    <xf numFmtId="0" fontId="18" fillId="5" borderId="77" xfId="2" applyFont="1" applyFill="1" applyBorder="1" applyAlignment="1">
      <alignment horizontal="center" vertical="center"/>
    </xf>
    <xf numFmtId="0" fontId="37" fillId="0" borderId="26" xfId="2" applyFont="1" applyFill="1" applyBorder="1" applyAlignment="1">
      <alignment horizontal="left" vertical="center" wrapText="1"/>
    </xf>
    <xf numFmtId="0" fontId="37" fillId="0" borderId="15" xfId="2" applyFont="1" applyFill="1" applyBorder="1" applyAlignment="1">
      <alignment horizontal="left" vertical="center" wrapText="1"/>
    </xf>
    <xf numFmtId="0" fontId="34" fillId="2" borderId="16" xfId="2" applyFont="1" applyFill="1" applyBorder="1" applyAlignment="1">
      <alignment horizontal="left" vertical="center"/>
    </xf>
    <xf numFmtId="0" fontId="34" fillId="2" borderId="17" xfId="2" applyFont="1" applyFill="1" applyBorder="1" applyAlignment="1">
      <alignment horizontal="left" vertical="center"/>
    </xf>
    <xf numFmtId="0" fontId="34" fillId="2" borderId="13" xfId="2" applyFont="1" applyFill="1" applyBorder="1" applyAlignment="1">
      <alignment horizontal="left" vertical="center"/>
    </xf>
    <xf numFmtId="0" fontId="34" fillId="2" borderId="14" xfId="2" applyFont="1" applyFill="1" applyBorder="1" applyAlignment="1">
      <alignment horizontal="left" vertical="center"/>
    </xf>
    <xf numFmtId="0" fontId="34" fillId="2" borderId="26" xfId="2" applyFont="1" applyFill="1" applyBorder="1" applyAlignment="1">
      <alignment horizontal="left" vertical="center"/>
    </xf>
    <xf numFmtId="0" fontId="34" fillId="2" borderId="15" xfId="2" applyFont="1" applyFill="1" applyBorder="1" applyAlignment="1">
      <alignment horizontal="left" vertical="center"/>
    </xf>
    <xf numFmtId="0" fontId="34" fillId="2" borderId="16" xfId="2" applyFont="1" applyFill="1" applyBorder="1" applyAlignment="1">
      <alignment horizontal="left" vertical="top" wrapText="1"/>
    </xf>
    <xf numFmtId="0" fontId="34" fillId="2" borderId="17" xfId="2" applyFont="1" applyFill="1" applyBorder="1" applyAlignment="1">
      <alignment horizontal="left" vertical="top" wrapText="1"/>
    </xf>
    <xf numFmtId="0" fontId="34" fillId="2" borderId="32" xfId="2" applyFont="1" applyFill="1" applyBorder="1" applyAlignment="1">
      <alignment horizontal="left" vertical="top" wrapText="1"/>
    </xf>
    <xf numFmtId="0" fontId="34" fillId="2" borderId="45" xfId="2" applyFont="1" applyFill="1" applyBorder="1" applyAlignment="1">
      <alignment horizontal="left" vertical="top" wrapText="1"/>
    </xf>
    <xf numFmtId="0" fontId="18" fillId="5" borderId="7" xfId="2" applyFont="1" applyFill="1" applyBorder="1" applyAlignment="1">
      <alignment horizontal="center" vertical="center"/>
    </xf>
    <xf numFmtId="0" fontId="18" fillId="5" borderId="4" xfId="2" applyFont="1" applyFill="1" applyBorder="1" applyAlignment="1">
      <alignment horizontal="center" vertical="center" wrapText="1"/>
    </xf>
    <xf numFmtId="0" fontId="18" fillId="5" borderId="8" xfId="2" applyFont="1" applyFill="1" applyBorder="1" applyAlignment="1">
      <alignment horizontal="center" vertical="center" wrapText="1"/>
    </xf>
    <xf numFmtId="0" fontId="18" fillId="5" borderId="9" xfId="2" applyFont="1" applyFill="1" applyBorder="1" applyAlignment="1">
      <alignment horizontal="center" vertical="center" wrapText="1"/>
    </xf>
    <xf numFmtId="0" fontId="18" fillId="5" borderId="5" xfId="2" applyFont="1" applyFill="1" applyBorder="1" applyAlignment="1">
      <alignment horizontal="center" vertical="center" wrapText="1"/>
    </xf>
    <xf numFmtId="0" fontId="33" fillId="0" borderId="28" xfId="2" applyFont="1" applyFill="1" applyBorder="1" applyAlignment="1">
      <alignment horizontal="left" vertical="top" wrapText="1"/>
    </xf>
    <xf numFmtId="0" fontId="18" fillId="5" borderId="3" xfId="2" applyFont="1" applyFill="1" applyBorder="1" applyAlignment="1">
      <alignment horizontal="center" vertical="center" wrapText="1"/>
    </xf>
    <xf numFmtId="0" fontId="18" fillId="5" borderId="0" xfId="2" applyFont="1" applyFill="1" applyBorder="1" applyAlignment="1">
      <alignment horizontal="center" vertical="center" wrapText="1"/>
    </xf>
    <xf numFmtId="0" fontId="33" fillId="0" borderId="16" xfId="2" applyFont="1" applyFill="1" applyBorder="1" applyAlignment="1">
      <alignment horizontal="left" vertical="top" wrapText="1"/>
    </xf>
    <xf numFmtId="0" fontId="33" fillId="0" borderId="17" xfId="2" applyFont="1" applyFill="1" applyBorder="1" applyAlignment="1">
      <alignment horizontal="left" vertical="top" wrapText="1"/>
    </xf>
    <xf numFmtId="0" fontId="14" fillId="0" borderId="13" xfId="2" applyFont="1" applyFill="1" applyBorder="1" applyAlignment="1">
      <alignment horizontal="left" vertical="center" wrapText="1"/>
    </xf>
    <xf numFmtId="0" fontId="14" fillId="0" borderId="14" xfId="2" applyFont="1" applyFill="1" applyBorder="1" applyAlignment="1">
      <alignment horizontal="left" vertical="center" wrapText="1"/>
    </xf>
    <xf numFmtId="0" fontId="14" fillId="0" borderId="34" xfId="2" applyFont="1" applyFill="1" applyBorder="1" applyAlignment="1">
      <alignment vertical="top" wrapText="1"/>
    </xf>
    <xf numFmtId="0" fontId="14" fillId="0" borderId="35" xfId="2" applyFont="1" applyFill="1" applyBorder="1" applyAlignment="1">
      <alignment vertical="top" wrapText="1"/>
    </xf>
    <xf numFmtId="0" fontId="20" fillId="5" borderId="4" xfId="2" applyFont="1" applyFill="1" applyBorder="1" applyAlignment="1">
      <alignment horizontal="center" vertical="center"/>
    </xf>
    <xf numFmtId="0" fontId="20" fillId="5" borderId="8" xfId="2" applyFont="1" applyFill="1" applyBorder="1" applyAlignment="1">
      <alignment horizontal="center" vertical="center"/>
    </xf>
    <xf numFmtId="0" fontId="20" fillId="5" borderId="3" xfId="2" applyFont="1" applyFill="1" applyBorder="1" applyAlignment="1">
      <alignment horizontal="center" vertical="center"/>
    </xf>
    <xf numFmtId="0" fontId="20" fillId="5" borderId="5" xfId="2" applyFont="1" applyFill="1" applyBorder="1" applyAlignment="1">
      <alignment horizontal="center" vertical="center"/>
    </xf>
    <xf numFmtId="0" fontId="20" fillId="5" borderId="9" xfId="2" applyFont="1" applyFill="1" applyBorder="1" applyAlignment="1">
      <alignment horizontal="center" vertical="center"/>
    </xf>
    <xf numFmtId="0" fontId="34" fillId="2" borderId="38" xfId="2" applyFont="1" applyFill="1" applyBorder="1" applyAlignment="1">
      <alignment horizontal="left" vertical="top" wrapText="1"/>
    </xf>
    <xf numFmtId="0" fontId="34" fillId="2" borderId="27" xfId="2" applyFont="1" applyFill="1" applyBorder="1" applyAlignment="1">
      <alignment horizontal="left" vertical="top" wrapText="1"/>
    </xf>
    <xf numFmtId="0" fontId="34" fillId="2" borderId="46" xfId="2" applyFont="1" applyFill="1" applyBorder="1" applyAlignment="1">
      <alignment horizontal="left" vertical="top" wrapText="1"/>
    </xf>
    <xf numFmtId="0" fontId="34" fillId="2" borderId="25" xfId="2" applyFont="1" applyFill="1" applyBorder="1" applyAlignment="1">
      <alignment horizontal="left" vertical="top" wrapText="1"/>
    </xf>
    <xf numFmtId="0" fontId="34" fillId="2" borderId="19" xfId="2" applyFont="1" applyFill="1" applyBorder="1" applyAlignment="1">
      <alignment horizontal="left" vertical="top" wrapText="1"/>
    </xf>
    <xf numFmtId="0" fontId="34" fillId="2" borderId="28" xfId="2" applyFont="1" applyFill="1" applyBorder="1" applyAlignment="1">
      <alignment horizontal="left" vertical="top" wrapText="1"/>
    </xf>
    <xf numFmtId="0" fontId="14" fillId="0" borderId="18" xfId="2" applyFont="1" applyFill="1" applyBorder="1" applyAlignment="1">
      <alignment vertical="top" wrapText="1"/>
    </xf>
    <xf numFmtId="0" fontId="14" fillId="0" borderId="18" xfId="2" applyFont="1" applyBorder="1" applyAlignment="1">
      <alignment horizontal="left" vertical="top" wrapText="1"/>
    </xf>
    <xf numFmtId="0" fontId="14" fillId="0" borderId="28" xfId="2" applyFont="1" applyBorder="1" applyAlignment="1">
      <alignment horizontal="left" vertical="top" wrapText="1"/>
    </xf>
    <xf numFmtId="0" fontId="14" fillId="0" borderId="24" xfId="2" applyFont="1" applyFill="1" applyBorder="1" applyAlignment="1">
      <alignment horizontal="left" vertical="top" wrapText="1"/>
    </xf>
    <xf numFmtId="0" fontId="14" fillId="0" borderId="24" xfId="2" applyFont="1" applyBorder="1" applyAlignment="1">
      <alignment horizontal="left" vertical="top" wrapText="1"/>
    </xf>
    <xf numFmtId="0" fontId="14" fillId="0" borderId="32" xfId="2" applyFont="1" applyFill="1" applyBorder="1" applyAlignment="1">
      <alignment vertical="center" wrapText="1"/>
    </xf>
    <xf numFmtId="0" fontId="14" fillId="0" borderId="45" xfId="2" applyFont="1" applyFill="1" applyBorder="1" applyAlignment="1">
      <alignment vertical="center" wrapText="1"/>
    </xf>
    <xf numFmtId="0" fontId="41" fillId="0" borderId="80" xfId="2" applyFont="1" applyFill="1" applyBorder="1" applyAlignment="1">
      <alignment horizontal="left" vertical="center" wrapText="1"/>
    </xf>
    <xf numFmtId="0" fontId="41" fillId="0" borderId="81" xfId="2" applyFont="1" applyFill="1" applyBorder="1" applyAlignment="1">
      <alignment horizontal="left" vertical="center" wrapText="1"/>
    </xf>
    <xf numFmtId="0" fontId="33" fillId="0" borderId="74" xfId="2" applyFont="1" applyFill="1" applyBorder="1" applyAlignment="1">
      <alignment horizontal="left" vertical="top" wrapText="1"/>
    </xf>
    <xf numFmtId="0" fontId="33" fillId="0" borderId="82" xfId="2" applyFont="1" applyFill="1" applyBorder="1" applyAlignment="1">
      <alignment horizontal="left" vertical="top" wrapText="1"/>
    </xf>
    <xf numFmtId="0" fontId="41" fillId="0" borderId="85" xfId="2" applyFont="1" applyFill="1" applyBorder="1" applyAlignment="1">
      <alignment horizontal="left" vertical="center" wrapText="1"/>
    </xf>
    <xf numFmtId="0" fontId="49" fillId="5" borderId="4" xfId="2" applyFont="1" applyFill="1" applyBorder="1" applyAlignment="1">
      <alignment horizontal="center" vertical="center"/>
    </xf>
    <xf numFmtId="0" fontId="49" fillId="5" borderId="8" xfId="2" applyFont="1" applyFill="1" applyBorder="1" applyAlignment="1">
      <alignment horizontal="center" vertical="center"/>
    </xf>
    <xf numFmtId="0" fontId="49" fillId="5" borderId="5" xfId="2" applyFont="1" applyFill="1" applyBorder="1" applyAlignment="1">
      <alignment horizontal="center" vertical="center"/>
    </xf>
    <xf numFmtId="0" fontId="14" fillId="0" borderId="17" xfId="2" applyFont="1" applyBorder="1" applyAlignment="1">
      <alignment horizontal="left" vertical="center" wrapText="1"/>
    </xf>
    <xf numFmtId="0" fontId="9" fillId="0" borderId="87" xfId="2" applyFont="1" applyFill="1" applyBorder="1" applyAlignment="1">
      <alignment horizontal="left" vertical="top" wrapText="1"/>
    </xf>
    <xf numFmtId="0" fontId="9" fillId="0" borderId="35" xfId="2" applyFont="1" applyFill="1" applyBorder="1" applyAlignment="1">
      <alignment horizontal="left" vertical="top" wrapText="1"/>
    </xf>
    <xf numFmtId="0" fontId="18" fillId="5" borderId="87" xfId="2" applyFont="1" applyFill="1" applyBorder="1" applyAlignment="1">
      <alignment horizontal="center" vertical="center"/>
    </xf>
    <xf numFmtId="0" fontId="34" fillId="2" borderId="46" xfId="2" applyFont="1" applyFill="1" applyBorder="1" applyAlignment="1">
      <alignment horizontal="left" vertical="center" wrapText="1"/>
    </xf>
    <xf numFmtId="0" fontId="34" fillId="2" borderId="25" xfId="2" applyFont="1" applyFill="1" applyBorder="1" applyAlignment="1">
      <alignment horizontal="left" vertical="center" wrapText="1"/>
    </xf>
    <xf numFmtId="0" fontId="34" fillId="2" borderId="19" xfId="2" applyFont="1" applyFill="1" applyBorder="1" applyAlignment="1">
      <alignment horizontal="left" vertical="center" wrapText="1"/>
    </xf>
    <xf numFmtId="0" fontId="34" fillId="2" borderId="28" xfId="2" applyFont="1" applyFill="1" applyBorder="1" applyAlignment="1">
      <alignment horizontal="left" vertical="center" wrapText="1"/>
    </xf>
    <xf numFmtId="0" fontId="34" fillId="2" borderId="29" xfId="2" applyFont="1" applyFill="1" applyBorder="1" applyAlignment="1">
      <alignment horizontal="left" vertical="center"/>
    </xf>
    <xf numFmtId="0" fontId="34" fillId="2" borderId="31" xfId="2" applyFont="1" applyFill="1" applyBorder="1" applyAlignment="1">
      <alignment horizontal="left" vertical="center"/>
    </xf>
    <xf numFmtId="0" fontId="34" fillId="2" borderId="34" xfId="2" applyFont="1" applyFill="1" applyBorder="1" applyAlignment="1">
      <alignment horizontal="left" vertical="center"/>
    </xf>
    <xf numFmtId="0" fontId="34" fillId="2" borderId="35" xfId="2" applyFont="1" applyFill="1" applyBorder="1" applyAlignment="1">
      <alignment horizontal="left" vertical="center"/>
    </xf>
    <xf numFmtId="0" fontId="44" fillId="0" borderId="1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49" xfId="0" applyFont="1" applyBorder="1" applyAlignment="1">
      <alignment horizontal="left" vertical="center" wrapText="1"/>
    </xf>
    <xf numFmtId="0" fontId="44" fillId="0" borderId="33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35" fillId="0" borderId="4" xfId="2" applyFont="1" applyBorder="1" applyAlignment="1">
      <alignment horizontal="center" vertical="center"/>
    </xf>
    <xf numFmtId="0" fontId="35" fillId="0" borderId="5" xfId="2" applyFont="1" applyBorder="1" applyAlignment="1">
      <alignment horizontal="center" vertical="center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53" fillId="2" borderId="93" xfId="2" applyFont="1" applyFill="1" applyBorder="1"/>
    <xf numFmtId="0" fontId="1" fillId="2" borderId="93" xfId="2" applyFont="1" applyFill="1" applyBorder="1"/>
    <xf numFmtId="0" fontId="54" fillId="2" borderId="0" xfId="2" applyFont="1" applyFill="1" applyBorder="1"/>
    <xf numFmtId="0" fontId="1" fillId="2" borderId="0" xfId="2" applyFont="1" applyFill="1" applyBorder="1" applyAlignment="1"/>
    <xf numFmtId="0" fontId="55" fillId="2" borderId="93" xfId="2" applyFont="1" applyFill="1" applyBorder="1"/>
    <xf numFmtId="0" fontId="3" fillId="2" borderId="9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</cellXfs>
  <cellStyles count="6">
    <cellStyle name="Гиперссылка" xfId="1" builtinId="8"/>
    <cellStyle name="Обычный" xfId="0" builtinId="0"/>
    <cellStyle name="Обычный 2" xfId="2"/>
    <cellStyle name="Обычный_422E599" xfId="3"/>
    <cellStyle name="Обычный_W2002-01.04." xfId="4"/>
    <cellStyle name="Обычный_Лист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gif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19" Type="http://schemas.openxmlformats.org/officeDocument/2006/relationships/image" Target="../media/image19.gif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257175</xdr:colOff>
      <xdr:row>42</xdr:row>
      <xdr:rowOff>0</xdr:rowOff>
    </xdr:from>
    <xdr:to>
      <xdr:col>7</xdr:col>
      <xdr:colOff>304800</xdr:colOff>
      <xdr:row>45</xdr:row>
      <xdr:rowOff>85725</xdr:rowOff>
    </xdr:to>
    <xdr:pic>
      <xdr:nvPicPr>
        <xdr:cNvPr id="2" name="Рисунок 10" descr="file_18_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24550" y="6629400"/>
          <a:ext cx="657225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152400</xdr:colOff>
      <xdr:row>38</xdr:row>
      <xdr:rowOff>28575</xdr:rowOff>
    </xdr:from>
    <xdr:to>
      <xdr:col>8</xdr:col>
      <xdr:colOff>28575</xdr:colOff>
      <xdr:row>41</xdr:row>
      <xdr:rowOff>47625</xdr:rowOff>
    </xdr:to>
    <xdr:pic>
      <xdr:nvPicPr>
        <xdr:cNvPr id="4" name="Рисунок 12" descr="r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19775" y="5514975"/>
          <a:ext cx="109537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104775</xdr:colOff>
      <xdr:row>52</xdr:row>
      <xdr:rowOff>76200</xdr:rowOff>
    </xdr:from>
    <xdr:to>
      <xdr:col>1</xdr:col>
      <xdr:colOff>1352550</xdr:colOff>
      <xdr:row>56</xdr:row>
      <xdr:rowOff>161925</xdr:rowOff>
    </xdr:to>
    <xdr:pic>
      <xdr:nvPicPr>
        <xdr:cNvPr id="5" name="Рисунок 4" descr="images2.jp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l="20854" t="1111"/>
        <a:stretch>
          <a:fillRect/>
        </a:stretch>
      </xdr:blipFill>
      <xdr:spPr>
        <a:xfrm>
          <a:off x="714375" y="8267700"/>
          <a:ext cx="1247775" cy="8477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7</xdr:col>
      <xdr:colOff>571500</xdr:colOff>
      <xdr:row>42</xdr:row>
      <xdr:rowOff>66675</xdr:rowOff>
    </xdr:from>
    <xdr:to>
      <xdr:col>9</xdr:col>
      <xdr:colOff>361950</xdr:colOff>
      <xdr:row>45</xdr:row>
      <xdr:rowOff>76200</xdr:rowOff>
    </xdr:to>
    <xdr:pic>
      <xdr:nvPicPr>
        <xdr:cNvPr id="6" name="Рисунок 19" descr="multifunc1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848475" y="6696075"/>
          <a:ext cx="10096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38100</xdr:colOff>
      <xdr:row>47</xdr:row>
      <xdr:rowOff>171450</xdr:rowOff>
    </xdr:from>
    <xdr:to>
      <xdr:col>7</xdr:col>
      <xdr:colOff>190500</xdr:colOff>
      <xdr:row>50</xdr:row>
      <xdr:rowOff>200025</xdr:rowOff>
    </xdr:to>
    <xdr:pic>
      <xdr:nvPicPr>
        <xdr:cNvPr id="7" name="Рисунок 20" descr="0135-117025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 l="8046" t="14943" b="10345"/>
        <a:stretch>
          <a:fillRect/>
        </a:stretch>
      </xdr:blipFill>
      <xdr:spPr bwMode="auto">
        <a:xfrm>
          <a:off x="5705475" y="7372350"/>
          <a:ext cx="762000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57150</xdr:colOff>
      <xdr:row>28</xdr:row>
      <xdr:rowOff>85725</xdr:rowOff>
    </xdr:from>
    <xdr:to>
      <xdr:col>7</xdr:col>
      <xdr:colOff>561975</xdr:colOff>
      <xdr:row>34</xdr:row>
      <xdr:rowOff>47625</xdr:rowOff>
    </xdr:to>
    <xdr:pic>
      <xdr:nvPicPr>
        <xdr:cNvPr id="8" name="Рисунок 7" descr="kirpich-pustoteliy.jpe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5724525" y="5200650"/>
          <a:ext cx="1114425" cy="11144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1</xdr:col>
      <xdr:colOff>38100</xdr:colOff>
      <xdr:row>45</xdr:row>
      <xdr:rowOff>123825</xdr:rowOff>
    </xdr:from>
    <xdr:to>
      <xdr:col>1</xdr:col>
      <xdr:colOff>1400175</xdr:colOff>
      <xdr:row>50</xdr:row>
      <xdr:rowOff>57150</xdr:rowOff>
    </xdr:to>
    <xdr:pic>
      <xdr:nvPicPr>
        <xdr:cNvPr id="9" name="Рисунок 17" descr="Standartnye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47700" y="6953250"/>
          <a:ext cx="1362075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171451</xdr:colOff>
      <xdr:row>1</xdr:row>
      <xdr:rowOff>66675</xdr:rowOff>
    </xdr:from>
    <xdr:to>
      <xdr:col>8</xdr:col>
      <xdr:colOff>381001</xdr:colOff>
      <xdr:row>10</xdr:row>
      <xdr:rowOff>219075</xdr:rowOff>
    </xdr:to>
    <xdr:pic>
      <xdr:nvPicPr>
        <xdr:cNvPr id="10" name="Рисунок 18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933826" y="257175"/>
          <a:ext cx="3333750" cy="1638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209550</xdr:colOff>
      <xdr:row>21</xdr:row>
      <xdr:rowOff>9525</xdr:rowOff>
    </xdr:from>
    <xdr:to>
      <xdr:col>7</xdr:col>
      <xdr:colOff>590550</xdr:colOff>
      <xdr:row>26</xdr:row>
      <xdr:rowOff>95250</xdr:rowOff>
    </xdr:to>
    <xdr:pic>
      <xdr:nvPicPr>
        <xdr:cNvPr id="11" name="Рисунок 17" descr="утеплитель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 t="32103" b="17712"/>
        <a:stretch>
          <a:fillRect/>
        </a:stretch>
      </xdr:blipFill>
      <xdr:spPr bwMode="auto">
        <a:xfrm>
          <a:off x="5591175" y="2295525"/>
          <a:ext cx="1276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171450</xdr:colOff>
      <xdr:row>36</xdr:row>
      <xdr:rowOff>95250</xdr:rowOff>
    </xdr:from>
    <xdr:to>
      <xdr:col>1</xdr:col>
      <xdr:colOff>1371600</xdr:colOff>
      <xdr:row>42</xdr:row>
      <xdr:rowOff>142875</xdr:rowOff>
    </xdr:to>
    <xdr:pic>
      <xdr:nvPicPr>
        <xdr:cNvPr id="12" name="Рисунок 18" descr="смеси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 t="16974" b="12546"/>
        <a:stretch>
          <a:fillRect/>
        </a:stretch>
      </xdr:blipFill>
      <xdr:spPr bwMode="auto">
        <a:xfrm>
          <a:off x="781050" y="4495800"/>
          <a:ext cx="4381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27</xdr:row>
      <xdr:rowOff>76200</xdr:rowOff>
    </xdr:from>
    <xdr:to>
      <xdr:col>1</xdr:col>
      <xdr:colOff>1219200</xdr:colOff>
      <xdr:row>34</xdr:row>
      <xdr:rowOff>76200</xdr:rowOff>
    </xdr:to>
    <xdr:pic>
      <xdr:nvPicPr>
        <xdr:cNvPr id="13" name="Рисунок 19" descr="шинглас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876300" y="3019425"/>
          <a:ext cx="34290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295275</xdr:colOff>
      <xdr:row>47</xdr:row>
      <xdr:rowOff>114300</xdr:rowOff>
    </xdr:from>
    <xdr:to>
      <xdr:col>9</xdr:col>
      <xdr:colOff>171450</xdr:colOff>
      <xdr:row>50</xdr:row>
      <xdr:rowOff>171450</xdr:rowOff>
    </xdr:to>
    <xdr:pic>
      <xdr:nvPicPr>
        <xdr:cNvPr id="14" name="Рисунок 20" descr="A0810-301610.jpg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72250" y="7315200"/>
          <a:ext cx="10953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133350</xdr:colOff>
      <xdr:row>37</xdr:row>
      <xdr:rowOff>180975</xdr:rowOff>
    </xdr:from>
    <xdr:to>
      <xdr:col>9</xdr:col>
      <xdr:colOff>142875</xdr:colOff>
      <xdr:row>41</xdr:row>
      <xdr:rowOff>38100</xdr:rowOff>
    </xdr:to>
    <xdr:pic>
      <xdr:nvPicPr>
        <xdr:cNvPr id="15" name="Рисунок 21" descr="file_17_3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 l="14815" t="18518" r="18518" b="14815"/>
        <a:stretch>
          <a:fillRect/>
        </a:stretch>
      </xdr:blipFill>
      <xdr:spPr bwMode="auto">
        <a:xfrm>
          <a:off x="7019925" y="5286375"/>
          <a:ext cx="61912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304800</xdr:colOff>
      <xdr:row>38</xdr:row>
      <xdr:rowOff>9525</xdr:rowOff>
    </xdr:from>
    <xdr:to>
      <xdr:col>11</xdr:col>
      <xdr:colOff>0</xdr:colOff>
      <xdr:row>42</xdr:row>
      <xdr:rowOff>161925</xdr:rowOff>
    </xdr:to>
    <xdr:pic>
      <xdr:nvPicPr>
        <xdr:cNvPr id="16" name="Рисунок 22" descr="file_6.png"/>
        <xdr:cNvPicPr>
          <a:picLocks noChangeAspect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800975" y="5305425"/>
          <a:ext cx="9144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47625</xdr:colOff>
      <xdr:row>21</xdr:row>
      <xdr:rowOff>28575</xdr:rowOff>
    </xdr:from>
    <xdr:to>
      <xdr:col>2</xdr:col>
      <xdr:colOff>0</xdr:colOff>
      <xdr:row>25</xdr:row>
      <xdr:rowOff>47625</xdr:rowOff>
    </xdr:to>
    <xdr:pic>
      <xdr:nvPicPr>
        <xdr:cNvPr id="17" name="Рисунок 17" descr="1333438331_344058665_1----1.jpg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657225" y="2324100"/>
          <a:ext cx="138112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133350</xdr:colOff>
      <xdr:row>36</xdr:row>
      <xdr:rowOff>85725</xdr:rowOff>
    </xdr:from>
    <xdr:to>
      <xdr:col>1</xdr:col>
      <xdr:colOff>1343025</xdr:colOff>
      <xdr:row>43</xdr:row>
      <xdr:rowOff>9525</xdr:rowOff>
    </xdr:to>
    <xdr:pic>
      <xdr:nvPicPr>
        <xdr:cNvPr id="18" name="Рисунок 17" descr="смеси.jpg"/>
        <xdr:cNvPicPr>
          <a:picLocks noChangeAspect="1"/>
        </xdr:cNvPicPr>
      </xdr:nvPicPr>
      <xdr:blipFill>
        <a:blip xmlns:r="http://schemas.openxmlformats.org/officeDocument/2006/relationships" r:embed="rId16" cstate="print"/>
        <a:srcRect t="18449" b="7748"/>
        <a:stretch>
          <a:fillRect/>
        </a:stretch>
      </xdr:blipFill>
      <xdr:spPr bwMode="auto">
        <a:xfrm>
          <a:off x="742950" y="4486275"/>
          <a:ext cx="476250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76200</xdr:colOff>
      <xdr:row>53</xdr:row>
      <xdr:rowOff>143623</xdr:rowOff>
    </xdr:from>
    <xdr:to>
      <xdr:col>8</xdr:col>
      <xdr:colOff>552450</xdr:colOff>
      <xdr:row>57</xdr:row>
      <xdr:rowOff>104775</xdr:rowOff>
    </xdr:to>
    <xdr:pic>
      <xdr:nvPicPr>
        <xdr:cNvPr id="20" name="Рисунок 19" descr="1234.gif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743575" y="8582773"/>
          <a:ext cx="1695450" cy="732677"/>
        </a:xfrm>
        <a:prstGeom prst="rect">
          <a:avLst/>
        </a:prstGeom>
      </xdr:spPr>
    </xdr:pic>
    <xdr:clientData/>
  </xdr:twoCellAnchor>
  <xdr:twoCellAnchor editAs="oneCell">
    <xdr:from>
      <xdr:col>9</xdr:col>
      <xdr:colOff>161925</xdr:colOff>
      <xdr:row>47</xdr:row>
      <xdr:rowOff>76200</xdr:rowOff>
    </xdr:from>
    <xdr:to>
      <xdr:col>10</xdr:col>
      <xdr:colOff>323850</xdr:colOff>
      <xdr:row>51</xdr:row>
      <xdr:rowOff>0</xdr:rowOff>
    </xdr:to>
    <xdr:pic>
      <xdr:nvPicPr>
        <xdr:cNvPr id="19" name="Рисунок 11" descr="0130-778018.jpg"/>
        <xdr:cNvPicPr>
          <a:picLocks noChangeAspect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658100" y="7277100"/>
          <a:ext cx="7715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180975</xdr:colOff>
      <xdr:row>52</xdr:row>
      <xdr:rowOff>180975</xdr:rowOff>
    </xdr:from>
    <xdr:to>
      <xdr:col>11</xdr:col>
      <xdr:colOff>28575</xdr:colOff>
      <xdr:row>58</xdr:row>
      <xdr:rowOff>57150</xdr:rowOff>
    </xdr:to>
    <xdr:pic>
      <xdr:nvPicPr>
        <xdr:cNvPr id="3" name="Picture 1" descr="Бензогенератор Hyundai, OHV двигатель 15,0 л.с., 6.2кВт ННY9000FE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677150" y="8429625"/>
          <a:ext cx="1066800" cy="106680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0</xdr:row>
      <xdr:rowOff>57150</xdr:rowOff>
    </xdr:from>
    <xdr:to>
      <xdr:col>3</xdr:col>
      <xdr:colOff>47625</xdr:colOff>
      <xdr:row>6</xdr:row>
      <xdr:rowOff>88900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57150"/>
          <a:ext cx="1771650" cy="984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1266825</xdr:colOff>
      <xdr:row>0</xdr:row>
      <xdr:rowOff>57150</xdr:rowOff>
    </xdr:from>
    <xdr:to>
      <xdr:col>3</xdr:col>
      <xdr:colOff>47625</xdr:colOff>
      <xdr:row>6</xdr:row>
      <xdr:rowOff>88900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0475" y="57150"/>
          <a:ext cx="1771650" cy="984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171450</xdr:rowOff>
    </xdr:from>
    <xdr:to>
      <xdr:col>3</xdr:col>
      <xdr:colOff>276225</xdr:colOff>
      <xdr:row>7</xdr:row>
      <xdr:rowOff>123825</xdr:rowOff>
    </xdr:to>
    <xdr:pic>
      <xdr:nvPicPr>
        <xdr:cNvPr id="2" name="Рисунок 2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57325" y="161925"/>
          <a:ext cx="276225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171450</xdr:rowOff>
    </xdr:from>
    <xdr:to>
      <xdr:col>3</xdr:col>
      <xdr:colOff>276225</xdr:colOff>
      <xdr:row>7</xdr:row>
      <xdr:rowOff>123825</xdr:rowOff>
    </xdr:to>
    <xdr:pic>
      <xdr:nvPicPr>
        <xdr:cNvPr id="2" name="Рисунок 2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19550" y="171450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1514475</xdr:colOff>
      <xdr:row>0</xdr:row>
      <xdr:rowOff>161925</xdr:rowOff>
    </xdr:from>
    <xdr:to>
      <xdr:col>3</xdr:col>
      <xdr:colOff>304800</xdr:colOff>
      <xdr:row>7</xdr:row>
      <xdr:rowOff>114300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48125" y="16192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1466850</xdr:colOff>
      <xdr:row>0</xdr:row>
      <xdr:rowOff>142875</xdr:rowOff>
    </xdr:from>
    <xdr:to>
      <xdr:col>3</xdr:col>
      <xdr:colOff>257175</xdr:colOff>
      <xdr:row>7</xdr:row>
      <xdr:rowOff>95250</xdr:rowOff>
    </xdr:to>
    <xdr:pic>
      <xdr:nvPicPr>
        <xdr:cNvPr id="2" name="Рисунок 1" descr="ЛОГО-вектор---торговая-сеть-складов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0" y="142875"/>
          <a:ext cx="188595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2"/>
  <sheetViews>
    <sheetView tabSelected="1" workbookViewId="0">
      <selection activeCell="P10" sqref="P10"/>
    </sheetView>
  </sheetViews>
  <sheetFormatPr defaultRowHeight="12.75" x14ac:dyDescent="0.2"/>
  <cols>
    <col min="1" max="1" width="9.140625" style="74"/>
    <col min="2" max="2" width="21.42578125" style="73" customWidth="1"/>
    <col min="3" max="3" width="25.85546875" style="73" customWidth="1"/>
    <col min="4" max="4" width="24.28515625" style="73" customWidth="1"/>
    <col min="5" max="5" width="14.7109375" style="73" hidden="1" customWidth="1"/>
    <col min="6" max="6" width="4.28515625" style="73" customWidth="1"/>
    <col min="7" max="13" width="9.140625" style="73"/>
    <col min="14" max="30" width="9.140625" style="74"/>
    <col min="31" max="16384" width="9.140625" style="73"/>
  </cols>
  <sheetData>
    <row r="1" spans="1:30" ht="15" x14ac:dyDescent="0.2">
      <c r="A1" s="76"/>
      <c r="B1" s="531" t="s">
        <v>0</v>
      </c>
      <c r="C1" s="532"/>
      <c r="D1" s="533"/>
      <c r="E1" s="533"/>
      <c r="F1" s="533"/>
      <c r="G1" s="533"/>
      <c r="H1" s="533"/>
      <c r="I1" s="533"/>
      <c r="J1" s="533"/>
      <c r="K1" s="533"/>
      <c r="L1" s="534"/>
      <c r="M1" s="535" t="s">
        <v>2</v>
      </c>
    </row>
    <row r="2" spans="1:30" x14ac:dyDescent="0.2">
      <c r="A2" s="76"/>
      <c r="B2" s="592" t="s">
        <v>1</v>
      </c>
      <c r="C2" s="593"/>
      <c r="D2" s="90"/>
      <c r="E2" s="90"/>
      <c r="F2" s="90"/>
      <c r="G2" s="90"/>
      <c r="H2" s="90"/>
      <c r="I2" s="90"/>
      <c r="J2" s="90"/>
      <c r="K2" s="90"/>
      <c r="L2" s="91"/>
      <c r="M2" s="536" t="s">
        <v>4</v>
      </c>
    </row>
    <row r="3" spans="1:30" x14ac:dyDescent="0.2">
      <c r="A3" s="76"/>
      <c r="B3" s="537" t="s">
        <v>3</v>
      </c>
      <c r="C3" s="91"/>
      <c r="D3" s="90"/>
      <c r="E3" s="90"/>
      <c r="F3" s="90"/>
      <c r="G3" s="90"/>
      <c r="H3" s="90"/>
      <c r="I3" s="90"/>
      <c r="J3" s="90"/>
      <c r="K3" s="90"/>
      <c r="L3" s="91"/>
      <c r="M3" s="536" t="s">
        <v>6</v>
      </c>
    </row>
    <row r="4" spans="1:30" ht="15" customHeight="1" x14ac:dyDescent="0.2">
      <c r="A4" s="76"/>
      <c r="B4" s="537" t="s">
        <v>5</v>
      </c>
      <c r="C4" s="91"/>
      <c r="D4" s="90"/>
      <c r="E4" s="90"/>
      <c r="F4" s="90"/>
      <c r="G4" s="90"/>
      <c r="H4" s="90"/>
      <c r="I4" s="90"/>
      <c r="J4" s="90"/>
      <c r="K4" s="90"/>
      <c r="L4" s="91"/>
      <c r="M4" s="536" t="s">
        <v>8</v>
      </c>
    </row>
    <row r="5" spans="1:30" x14ac:dyDescent="0.2">
      <c r="A5" s="76"/>
      <c r="B5" s="537" t="s">
        <v>7</v>
      </c>
      <c r="C5" s="91"/>
      <c r="D5" s="90"/>
      <c r="E5" s="90"/>
      <c r="F5" s="90"/>
      <c r="G5" s="90"/>
      <c r="H5" s="81"/>
      <c r="I5" s="81"/>
      <c r="J5" s="81"/>
      <c r="K5" s="81"/>
      <c r="L5" s="81"/>
      <c r="M5" s="538"/>
    </row>
    <row r="6" spans="1:30" x14ac:dyDescent="0.2">
      <c r="A6" s="76"/>
      <c r="B6" s="537"/>
      <c r="C6" s="91"/>
      <c r="D6" s="90"/>
      <c r="E6" s="90"/>
      <c r="F6" s="90"/>
      <c r="G6" s="90"/>
      <c r="H6" s="81"/>
      <c r="I6" s="81"/>
      <c r="J6" s="81"/>
      <c r="K6" s="81"/>
      <c r="L6" s="81"/>
      <c r="M6" s="538"/>
    </row>
    <row r="7" spans="1:30" x14ac:dyDescent="0.2">
      <c r="A7" s="76"/>
      <c r="B7" s="537"/>
      <c r="C7" s="91"/>
      <c r="D7" s="90"/>
      <c r="E7" s="90"/>
      <c r="F7" s="90"/>
      <c r="G7" s="90"/>
      <c r="H7" s="81"/>
      <c r="I7" s="81"/>
      <c r="J7" s="81"/>
      <c r="K7" s="81"/>
      <c r="L7" s="81"/>
      <c r="M7" s="538"/>
    </row>
    <row r="8" spans="1:30" x14ac:dyDescent="0.2">
      <c r="A8" s="76"/>
      <c r="B8" s="537"/>
      <c r="C8" s="91"/>
      <c r="D8" s="90"/>
      <c r="E8" s="90"/>
      <c r="F8" s="90"/>
      <c r="G8" s="90"/>
      <c r="H8" s="81"/>
      <c r="I8" s="81"/>
      <c r="J8" s="81"/>
      <c r="K8" s="81"/>
      <c r="L8" s="81"/>
      <c r="M8" s="538"/>
    </row>
    <row r="9" spans="1:30" x14ac:dyDescent="0.2">
      <c r="A9" s="76"/>
      <c r="B9" s="967" t="s">
        <v>2100</v>
      </c>
      <c r="C9" s="91"/>
      <c r="D9" s="90"/>
      <c r="E9" s="90"/>
      <c r="F9" s="90"/>
      <c r="G9" s="90"/>
      <c r="H9" s="81"/>
      <c r="I9" s="81"/>
      <c r="J9" s="81"/>
      <c r="K9" s="81"/>
      <c r="L9" s="81"/>
      <c r="M9" s="538"/>
    </row>
    <row r="10" spans="1:30" x14ac:dyDescent="0.2">
      <c r="A10" s="76"/>
      <c r="B10" s="537"/>
      <c r="C10" s="91"/>
      <c r="D10" s="90"/>
      <c r="E10" s="90"/>
      <c r="F10" s="90"/>
      <c r="G10" s="90"/>
      <c r="H10" s="81"/>
      <c r="I10" s="81"/>
      <c r="J10" s="81"/>
      <c r="K10" s="81"/>
      <c r="L10" s="81"/>
      <c r="M10" s="538"/>
    </row>
    <row r="11" spans="1:30" ht="18.75" x14ac:dyDescent="0.25">
      <c r="A11" s="76"/>
      <c r="B11" s="963" t="s">
        <v>2101</v>
      </c>
      <c r="C11" s="91"/>
      <c r="D11" s="90"/>
      <c r="E11" s="90"/>
      <c r="F11" s="90"/>
      <c r="G11" s="90"/>
      <c r="H11" s="81"/>
      <c r="I11" s="81"/>
      <c r="J11" s="81"/>
      <c r="K11" s="81"/>
      <c r="L11" s="81"/>
      <c r="M11" s="538"/>
    </row>
    <row r="12" spans="1:30" s="88" customFormat="1" ht="15" x14ac:dyDescent="0.2">
      <c r="A12" s="89"/>
      <c r="B12" s="964" t="s">
        <v>2102</v>
      </c>
      <c r="C12" s="965"/>
      <c r="D12" s="966"/>
      <c r="E12" s="966"/>
      <c r="F12" s="966"/>
      <c r="G12" s="966"/>
      <c r="H12" s="77"/>
      <c r="I12" s="77"/>
      <c r="J12" s="77"/>
      <c r="K12" s="77"/>
      <c r="L12" s="77"/>
      <c r="M12" s="543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</row>
    <row r="13" spans="1:30" s="88" customFormat="1" ht="15" x14ac:dyDescent="0.2">
      <c r="A13" s="89"/>
      <c r="B13" s="964" t="s">
        <v>2104</v>
      </c>
      <c r="C13" s="965"/>
      <c r="D13" s="966"/>
      <c r="E13" s="966"/>
      <c r="F13" s="966"/>
      <c r="G13" s="966"/>
      <c r="H13" s="77"/>
      <c r="I13" s="77"/>
      <c r="J13" s="77"/>
      <c r="K13" s="77"/>
      <c r="L13" s="77"/>
      <c r="M13" s="543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</row>
    <row r="14" spans="1:30" s="88" customFormat="1" ht="15" x14ac:dyDescent="0.2">
      <c r="A14" s="89"/>
      <c r="B14" s="964" t="s">
        <v>2103</v>
      </c>
      <c r="C14" s="965"/>
      <c r="D14" s="966"/>
      <c r="E14" s="966"/>
      <c r="F14" s="966"/>
      <c r="G14" s="966"/>
      <c r="H14" s="77"/>
      <c r="I14" s="77"/>
      <c r="J14" s="77"/>
      <c r="K14" s="77"/>
      <c r="L14" s="77"/>
      <c r="M14" s="543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</row>
    <row r="15" spans="1:30" s="88" customFormat="1" ht="15" x14ac:dyDescent="0.2">
      <c r="A15" s="89"/>
      <c r="B15" s="964"/>
      <c r="C15" s="965"/>
      <c r="D15" s="966"/>
      <c r="E15" s="966"/>
      <c r="F15" s="966"/>
      <c r="G15" s="966"/>
      <c r="H15" s="77"/>
      <c r="I15" s="77"/>
      <c r="J15" s="77"/>
      <c r="K15" s="77"/>
      <c r="L15" s="77"/>
      <c r="M15" s="543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</row>
    <row r="16" spans="1:30" ht="15" customHeight="1" x14ac:dyDescent="0.2">
      <c r="A16" s="76"/>
      <c r="B16" s="539" t="s">
        <v>10</v>
      </c>
      <c r="C16" s="60"/>
      <c r="D16" s="90"/>
      <c r="E16" s="90"/>
      <c r="F16" s="90"/>
      <c r="G16" s="90"/>
      <c r="H16" s="969" t="s">
        <v>2105</v>
      </c>
      <c r="I16" s="969"/>
      <c r="J16" s="969"/>
      <c r="K16" s="969"/>
      <c r="L16" s="969"/>
      <c r="M16" s="968"/>
    </row>
    <row r="17" spans="1:30" ht="12.75" customHeight="1" x14ac:dyDescent="0.2">
      <c r="A17" s="76"/>
      <c r="B17" s="539" t="s">
        <v>12</v>
      </c>
      <c r="C17" s="60"/>
      <c r="D17" s="90"/>
      <c r="E17" s="90"/>
      <c r="F17" s="90"/>
      <c r="G17" s="90"/>
      <c r="H17" s="90"/>
      <c r="I17" s="90"/>
      <c r="J17" s="90"/>
      <c r="K17" s="61"/>
      <c r="L17" s="60"/>
      <c r="M17" s="540" t="s">
        <v>13</v>
      </c>
    </row>
    <row r="18" spans="1:30" ht="12" customHeight="1" x14ac:dyDescent="0.2">
      <c r="A18" s="76"/>
      <c r="B18" s="539" t="s">
        <v>14</v>
      </c>
      <c r="C18" s="60"/>
      <c r="D18" s="90"/>
      <c r="E18" s="90"/>
      <c r="F18" s="90"/>
      <c r="G18" s="90"/>
      <c r="H18" s="90"/>
      <c r="I18" s="90"/>
      <c r="J18" s="90"/>
      <c r="K18" s="61"/>
      <c r="L18" s="60"/>
      <c r="M18" s="540" t="s">
        <v>15</v>
      </c>
    </row>
    <row r="19" spans="1:30" x14ac:dyDescent="0.2">
      <c r="A19" s="76"/>
      <c r="B19" s="539" t="s">
        <v>16</v>
      </c>
      <c r="C19" s="60"/>
      <c r="D19" s="90"/>
      <c r="E19" s="90"/>
      <c r="F19" s="90"/>
      <c r="G19" s="90"/>
      <c r="H19" s="90"/>
      <c r="I19" s="90"/>
      <c r="J19" s="90"/>
      <c r="K19" s="61"/>
      <c r="L19" s="60"/>
      <c r="M19" s="540" t="s">
        <v>17</v>
      </c>
    </row>
    <row r="20" spans="1:30" ht="14.25" customHeight="1" x14ac:dyDescent="0.2">
      <c r="A20" s="76"/>
      <c r="B20" s="541"/>
      <c r="C20" s="81"/>
      <c r="D20" s="595"/>
      <c r="E20" s="595"/>
      <c r="F20" s="595"/>
      <c r="G20" s="595"/>
      <c r="H20" s="595"/>
      <c r="I20" s="595"/>
      <c r="J20" s="60"/>
      <c r="K20" s="60"/>
      <c r="L20" s="60"/>
      <c r="M20" s="542"/>
      <c r="N20" s="75"/>
    </row>
    <row r="21" spans="1:30" ht="28.5" customHeight="1" x14ac:dyDescent="0.2">
      <c r="A21" s="76"/>
      <c r="B21" s="599" t="s">
        <v>148</v>
      </c>
      <c r="C21" s="597"/>
      <c r="D21" s="597"/>
      <c r="E21" s="597"/>
      <c r="F21" s="597"/>
      <c r="G21" s="597" t="s">
        <v>137</v>
      </c>
      <c r="H21" s="597"/>
      <c r="I21" s="597"/>
      <c r="J21" s="597"/>
      <c r="K21" s="597"/>
      <c r="L21" s="597"/>
      <c r="M21" s="598"/>
      <c r="N21" s="75"/>
    </row>
    <row r="22" spans="1:30" ht="15" x14ac:dyDescent="0.2">
      <c r="A22" s="76"/>
      <c r="B22" s="594"/>
      <c r="C22" s="600" t="s">
        <v>146</v>
      </c>
      <c r="D22" s="600"/>
      <c r="E22" s="77"/>
      <c r="F22" s="81"/>
      <c r="G22" s="81"/>
      <c r="H22" s="81"/>
      <c r="I22" s="589" t="s">
        <v>135</v>
      </c>
      <c r="J22" s="589"/>
      <c r="K22" s="589"/>
      <c r="L22" s="589"/>
      <c r="M22" s="543"/>
      <c r="N22" s="75"/>
    </row>
    <row r="23" spans="1:30" ht="15" x14ac:dyDescent="0.2">
      <c r="A23" s="76"/>
      <c r="B23" s="594"/>
      <c r="C23" s="528" t="s">
        <v>144</v>
      </c>
      <c r="D23" s="529"/>
      <c r="E23" s="77"/>
      <c r="F23" s="81"/>
      <c r="G23" s="81"/>
      <c r="H23" s="81"/>
      <c r="I23" s="589" t="s">
        <v>133</v>
      </c>
      <c r="J23" s="589"/>
      <c r="K23" s="589"/>
      <c r="L23" s="589"/>
      <c r="M23" s="596"/>
      <c r="N23" s="75"/>
    </row>
    <row r="24" spans="1:30" ht="13.5" customHeight="1" x14ac:dyDescent="0.2">
      <c r="A24" s="76"/>
      <c r="B24" s="594"/>
      <c r="C24" s="589" t="s">
        <v>142</v>
      </c>
      <c r="D24" s="589"/>
      <c r="E24" s="77"/>
      <c r="F24" s="81"/>
      <c r="G24" s="81"/>
      <c r="H24" s="81"/>
      <c r="I24" s="589" t="s">
        <v>131</v>
      </c>
      <c r="J24" s="589"/>
      <c r="K24" s="589"/>
      <c r="L24" s="589"/>
      <c r="M24" s="596"/>
      <c r="N24" s="75"/>
    </row>
    <row r="25" spans="1:30" ht="15" x14ac:dyDescent="0.2">
      <c r="A25" s="76"/>
      <c r="B25" s="594"/>
      <c r="C25" s="81"/>
      <c r="D25" s="529"/>
      <c r="E25" s="77"/>
      <c r="F25" s="81"/>
      <c r="G25" s="81"/>
      <c r="H25" s="81"/>
      <c r="I25" s="589" t="s">
        <v>129</v>
      </c>
      <c r="J25" s="589"/>
      <c r="K25" s="589"/>
      <c r="L25" s="80"/>
      <c r="M25" s="543"/>
      <c r="N25" s="75"/>
    </row>
    <row r="26" spans="1:30" ht="15" x14ac:dyDescent="0.2">
      <c r="A26" s="76"/>
      <c r="B26" s="544"/>
      <c r="C26" s="529"/>
      <c r="D26" s="529"/>
      <c r="E26" s="81"/>
      <c r="F26" s="77"/>
      <c r="G26" s="80"/>
      <c r="H26" s="80"/>
      <c r="I26" s="80" t="s">
        <v>127</v>
      </c>
      <c r="J26" s="80"/>
      <c r="K26" s="80"/>
      <c r="L26" s="77"/>
      <c r="M26" s="543"/>
      <c r="N26" s="75"/>
    </row>
    <row r="27" spans="1:30" s="88" customFormat="1" ht="15" x14ac:dyDescent="0.2">
      <c r="A27" s="89"/>
      <c r="B27" s="599" t="s">
        <v>138</v>
      </c>
      <c r="C27" s="597"/>
      <c r="D27" s="597"/>
      <c r="E27" s="77"/>
      <c r="F27" s="77"/>
      <c r="G27" s="80"/>
      <c r="H27" s="80"/>
      <c r="I27" s="80"/>
      <c r="J27" s="80"/>
      <c r="K27" s="80"/>
      <c r="L27" s="77"/>
      <c r="M27" s="543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</row>
    <row r="28" spans="1:30" ht="15" x14ac:dyDescent="0.2">
      <c r="A28" s="76"/>
      <c r="B28" s="594"/>
      <c r="C28" s="589" t="s">
        <v>136</v>
      </c>
      <c r="D28" s="589"/>
      <c r="E28" s="81"/>
      <c r="F28" s="554"/>
      <c r="G28" s="601" t="s">
        <v>122</v>
      </c>
      <c r="H28" s="601"/>
      <c r="I28" s="601"/>
      <c r="J28" s="601"/>
      <c r="K28" s="601"/>
      <c r="L28" s="85"/>
      <c r="M28" s="545"/>
      <c r="N28" s="75"/>
    </row>
    <row r="29" spans="1:30" ht="15" customHeight="1" x14ac:dyDescent="0.2">
      <c r="A29" s="76"/>
      <c r="B29" s="594"/>
      <c r="C29" s="529" t="s">
        <v>134</v>
      </c>
      <c r="D29" s="86"/>
      <c r="E29" s="81"/>
      <c r="F29" s="77"/>
      <c r="G29" s="602"/>
      <c r="H29" s="602"/>
      <c r="I29" s="589" t="s">
        <v>120</v>
      </c>
      <c r="J29" s="589"/>
      <c r="K29" s="589"/>
      <c r="L29" s="80"/>
      <c r="M29" s="543"/>
      <c r="N29" s="75"/>
    </row>
    <row r="30" spans="1:30" ht="15.75" customHeight="1" x14ac:dyDescent="0.2">
      <c r="A30" s="76"/>
      <c r="B30" s="594"/>
      <c r="C30" s="529" t="s">
        <v>132</v>
      </c>
      <c r="D30" s="86"/>
      <c r="E30" s="81"/>
      <c r="F30" s="77"/>
      <c r="G30" s="602"/>
      <c r="H30" s="602"/>
      <c r="I30" s="589" t="s">
        <v>118</v>
      </c>
      <c r="J30" s="589"/>
      <c r="K30" s="80"/>
      <c r="L30" s="80"/>
      <c r="M30" s="543"/>
      <c r="N30" s="75"/>
    </row>
    <row r="31" spans="1:30" ht="15" x14ac:dyDescent="0.2">
      <c r="A31" s="76"/>
      <c r="B31" s="594"/>
      <c r="C31" s="529" t="s">
        <v>130</v>
      </c>
      <c r="D31" s="86"/>
      <c r="E31" s="81"/>
      <c r="F31" s="77"/>
      <c r="G31" s="602"/>
      <c r="H31" s="602"/>
      <c r="I31" s="84" t="s">
        <v>116</v>
      </c>
      <c r="J31" s="528"/>
      <c r="K31" s="80"/>
      <c r="L31" s="80"/>
      <c r="M31" s="543"/>
      <c r="N31" s="75"/>
    </row>
    <row r="32" spans="1:30" ht="15.75" customHeight="1" x14ac:dyDescent="0.2">
      <c r="A32" s="76"/>
      <c r="B32" s="594"/>
      <c r="C32" s="87" t="s">
        <v>128</v>
      </c>
      <c r="D32" s="86"/>
      <c r="E32" s="81"/>
      <c r="F32" s="77"/>
      <c r="G32" s="602"/>
      <c r="H32" s="602"/>
      <c r="I32" s="589" t="s">
        <v>114</v>
      </c>
      <c r="J32" s="589"/>
      <c r="K32" s="589"/>
      <c r="L32" s="589"/>
      <c r="M32" s="543"/>
      <c r="N32" s="75"/>
    </row>
    <row r="33" spans="1:14" ht="15" x14ac:dyDescent="0.2">
      <c r="A33" s="76"/>
      <c r="B33" s="594"/>
      <c r="C33" s="590" t="s">
        <v>126</v>
      </c>
      <c r="D33" s="590"/>
      <c r="E33" s="81"/>
      <c r="F33" s="77"/>
      <c r="G33" s="602"/>
      <c r="H33" s="602"/>
      <c r="I33" s="589" t="s">
        <v>112</v>
      </c>
      <c r="J33" s="589"/>
      <c r="K33" s="589"/>
      <c r="L33" s="80"/>
      <c r="M33" s="543"/>
      <c r="N33" s="75"/>
    </row>
    <row r="34" spans="1:14" ht="14.25" customHeight="1" x14ac:dyDescent="0.2">
      <c r="A34" s="76"/>
      <c r="B34" s="594"/>
      <c r="C34" s="87" t="s">
        <v>125</v>
      </c>
      <c r="D34" s="86"/>
      <c r="E34" s="81"/>
      <c r="F34" s="77"/>
      <c r="G34" s="602"/>
      <c r="H34" s="602"/>
      <c r="I34" s="529" t="s">
        <v>110</v>
      </c>
      <c r="J34" s="80"/>
      <c r="K34" s="80"/>
      <c r="L34" s="80"/>
      <c r="M34" s="543"/>
      <c r="N34" s="75"/>
    </row>
    <row r="35" spans="1:14" ht="12.75" customHeight="1" x14ac:dyDescent="0.2">
      <c r="A35" s="76"/>
      <c r="B35" s="594"/>
      <c r="C35" s="87" t="s">
        <v>124</v>
      </c>
      <c r="D35" s="86"/>
      <c r="E35" s="81"/>
      <c r="F35" s="77"/>
      <c r="G35" s="602"/>
      <c r="H35" s="602"/>
      <c r="I35" s="589" t="s">
        <v>108</v>
      </c>
      <c r="J35" s="589"/>
      <c r="K35" s="589"/>
      <c r="L35" s="589"/>
      <c r="M35" s="596"/>
      <c r="N35" s="75"/>
    </row>
    <row r="36" spans="1:14" ht="15" x14ac:dyDescent="0.2">
      <c r="A36" s="76"/>
      <c r="B36" s="599" t="s">
        <v>123</v>
      </c>
      <c r="C36" s="597"/>
      <c r="D36" s="597"/>
      <c r="E36" s="81"/>
      <c r="F36" s="81"/>
      <c r="G36" s="602"/>
      <c r="H36" s="602"/>
      <c r="I36" s="589" t="s">
        <v>107</v>
      </c>
      <c r="J36" s="589"/>
      <c r="K36" s="589"/>
      <c r="L36" s="80"/>
      <c r="M36" s="543"/>
      <c r="N36" s="75"/>
    </row>
    <row r="37" spans="1:14" ht="15" x14ac:dyDescent="0.2">
      <c r="A37" s="76"/>
      <c r="B37" s="594"/>
      <c r="C37" s="591" t="s">
        <v>121</v>
      </c>
      <c r="D37" s="591"/>
      <c r="E37" s="591"/>
      <c r="F37" s="591"/>
      <c r="G37" s="81"/>
      <c r="H37" s="81"/>
      <c r="I37" s="81"/>
      <c r="J37" s="81"/>
      <c r="K37" s="81"/>
      <c r="L37" s="81"/>
      <c r="M37" s="543"/>
      <c r="N37" s="75"/>
    </row>
    <row r="38" spans="1:14" ht="15" x14ac:dyDescent="0.2">
      <c r="A38" s="76"/>
      <c r="B38" s="594"/>
      <c r="C38" s="591" t="s">
        <v>119</v>
      </c>
      <c r="D38" s="591"/>
      <c r="E38" s="80"/>
      <c r="F38" s="77"/>
      <c r="G38" s="597" t="s">
        <v>105</v>
      </c>
      <c r="H38" s="597"/>
      <c r="I38" s="597"/>
      <c r="J38" s="77"/>
      <c r="K38" s="77"/>
      <c r="L38" s="77"/>
      <c r="M38" s="543"/>
      <c r="N38" s="75"/>
    </row>
    <row r="39" spans="1:14" ht="15" x14ac:dyDescent="0.2">
      <c r="A39" s="76"/>
      <c r="B39" s="594"/>
      <c r="C39" s="530" t="s">
        <v>117</v>
      </c>
      <c r="D39" s="530"/>
      <c r="E39" s="80"/>
      <c r="F39" s="77"/>
      <c r="G39" s="82"/>
      <c r="H39" s="77"/>
      <c r="I39" s="77"/>
      <c r="J39" s="77"/>
      <c r="K39" s="77"/>
      <c r="L39" s="77"/>
      <c r="M39" s="543"/>
      <c r="N39" s="75"/>
    </row>
    <row r="40" spans="1:14" ht="15" x14ac:dyDescent="0.2">
      <c r="A40" s="76"/>
      <c r="B40" s="594"/>
      <c r="C40" s="530" t="s">
        <v>115</v>
      </c>
      <c r="D40" s="530"/>
      <c r="E40" s="80"/>
      <c r="F40" s="77"/>
      <c r="G40" s="82"/>
      <c r="H40" s="77"/>
      <c r="I40" s="77"/>
      <c r="J40" s="77"/>
      <c r="K40" s="77"/>
      <c r="L40" s="77"/>
      <c r="M40" s="543"/>
      <c r="N40" s="75"/>
    </row>
    <row r="41" spans="1:14" ht="15" x14ac:dyDescent="0.2">
      <c r="A41" s="76"/>
      <c r="B41" s="594"/>
      <c r="C41" s="83" t="s">
        <v>113</v>
      </c>
      <c r="D41" s="80"/>
      <c r="E41" s="80"/>
      <c r="F41" s="77"/>
      <c r="G41" s="82"/>
      <c r="H41" s="77"/>
      <c r="I41" s="77"/>
      <c r="J41" s="77"/>
      <c r="K41" s="77"/>
      <c r="L41" s="77"/>
      <c r="M41" s="543"/>
      <c r="N41" s="75"/>
    </row>
    <row r="42" spans="1:14" ht="15" x14ac:dyDescent="0.2">
      <c r="A42" s="76"/>
      <c r="B42" s="594"/>
      <c r="C42" s="83" t="s">
        <v>111</v>
      </c>
      <c r="D42" s="80"/>
      <c r="E42" s="80"/>
      <c r="F42" s="77"/>
      <c r="G42" s="527" t="s">
        <v>100</v>
      </c>
      <c r="H42" s="527"/>
      <c r="I42" s="527"/>
      <c r="J42" s="527"/>
      <c r="K42" s="82"/>
      <c r="L42" s="77"/>
      <c r="M42" s="543"/>
      <c r="N42" s="75"/>
    </row>
    <row r="43" spans="1:14" ht="15" x14ac:dyDescent="0.2">
      <c r="A43" s="76"/>
      <c r="B43" s="594"/>
      <c r="C43" s="80" t="s">
        <v>109</v>
      </c>
      <c r="D43" s="80"/>
      <c r="E43" s="80"/>
      <c r="F43" s="77"/>
      <c r="G43" s="82"/>
      <c r="H43" s="77"/>
      <c r="I43" s="77"/>
      <c r="J43" s="77"/>
      <c r="K43" s="77"/>
      <c r="L43" s="77"/>
      <c r="M43" s="543"/>
      <c r="N43" s="75"/>
    </row>
    <row r="44" spans="1:14" ht="15" x14ac:dyDescent="0.2">
      <c r="A44" s="76"/>
      <c r="B44" s="594"/>
      <c r="C44" s="81"/>
      <c r="D44" s="81"/>
      <c r="E44" s="80"/>
      <c r="F44" s="77"/>
      <c r="G44" s="82"/>
      <c r="H44" s="77"/>
      <c r="I44" s="77"/>
      <c r="J44" s="77"/>
      <c r="K44" s="77"/>
      <c r="L44" s="77"/>
      <c r="M44" s="543"/>
      <c r="N44" s="75"/>
    </row>
    <row r="45" spans="1:14" ht="15" x14ac:dyDescent="0.2">
      <c r="A45" s="76"/>
      <c r="B45" s="599" t="s">
        <v>106</v>
      </c>
      <c r="C45" s="597"/>
      <c r="D45" s="597"/>
      <c r="E45" s="81"/>
      <c r="F45" s="81"/>
      <c r="G45" s="82"/>
      <c r="H45" s="77"/>
      <c r="I45" s="77"/>
      <c r="J45" s="77"/>
      <c r="K45" s="77"/>
      <c r="L45" s="77"/>
      <c r="M45" s="543"/>
      <c r="N45" s="75"/>
    </row>
    <row r="46" spans="1:14" ht="15" x14ac:dyDescent="0.2">
      <c r="A46" s="76"/>
      <c r="B46" s="546"/>
      <c r="C46" s="603" t="s">
        <v>104</v>
      </c>
      <c r="D46" s="603"/>
      <c r="E46" s="81"/>
      <c r="F46" s="81"/>
      <c r="G46" s="81"/>
      <c r="H46" s="81"/>
      <c r="I46" s="81"/>
      <c r="J46" s="81"/>
      <c r="K46" s="81"/>
      <c r="L46" s="81"/>
      <c r="M46" s="543"/>
      <c r="N46" s="75"/>
    </row>
    <row r="47" spans="1:14" ht="15" x14ac:dyDescent="0.2">
      <c r="A47" s="76"/>
      <c r="B47" s="546"/>
      <c r="C47" s="80" t="s">
        <v>103</v>
      </c>
      <c r="D47" s="77"/>
      <c r="E47" s="81"/>
      <c r="F47" s="81"/>
      <c r="G47" s="527" t="s">
        <v>1844</v>
      </c>
      <c r="H47" s="527"/>
      <c r="I47" s="527"/>
      <c r="J47" s="77"/>
      <c r="K47" s="81"/>
      <c r="L47" s="77"/>
      <c r="M47" s="543"/>
      <c r="N47" s="75"/>
    </row>
    <row r="48" spans="1:14" ht="15" x14ac:dyDescent="0.2">
      <c r="A48" s="76"/>
      <c r="B48" s="546"/>
      <c r="C48" s="80" t="s">
        <v>102</v>
      </c>
      <c r="D48" s="77"/>
      <c r="E48" s="81"/>
      <c r="F48" s="81"/>
      <c r="G48" s="77"/>
      <c r="H48" s="77"/>
      <c r="I48" s="77"/>
      <c r="J48" s="77"/>
      <c r="K48" s="77"/>
      <c r="L48" s="77"/>
      <c r="M48" s="543"/>
      <c r="N48" s="75"/>
    </row>
    <row r="49" spans="1:14" ht="15.75" customHeight="1" x14ac:dyDescent="0.25">
      <c r="A49" s="76"/>
      <c r="B49" s="547"/>
      <c r="C49" s="80" t="s">
        <v>101</v>
      </c>
      <c r="D49" s="78"/>
      <c r="E49" s="81"/>
      <c r="F49" s="81"/>
      <c r="G49" s="77"/>
      <c r="H49" s="81"/>
      <c r="I49" s="81"/>
      <c r="J49" s="81"/>
      <c r="K49" s="81"/>
      <c r="L49" s="77"/>
      <c r="M49" s="543"/>
      <c r="N49" s="75"/>
    </row>
    <row r="50" spans="1:14" ht="15.75" customHeight="1" x14ac:dyDescent="0.25">
      <c r="A50" s="76"/>
      <c r="B50" s="547"/>
      <c r="C50" s="80" t="s">
        <v>99</v>
      </c>
      <c r="D50" s="78"/>
      <c r="E50" s="81"/>
      <c r="F50" s="81"/>
      <c r="G50" s="81"/>
      <c r="H50" s="77"/>
      <c r="I50" s="77"/>
      <c r="J50" s="77"/>
      <c r="K50" s="77"/>
      <c r="L50" s="77"/>
      <c r="M50" s="543"/>
      <c r="N50" s="75"/>
    </row>
    <row r="51" spans="1:14" ht="20.25" customHeight="1" x14ac:dyDescent="0.25">
      <c r="A51" s="76"/>
      <c r="B51" s="547"/>
      <c r="C51" s="80"/>
      <c r="D51" s="78"/>
      <c r="E51" s="81"/>
      <c r="F51" s="81"/>
      <c r="G51" s="77"/>
      <c r="H51" s="77"/>
      <c r="I51" s="77"/>
      <c r="J51" s="77"/>
      <c r="K51" s="77"/>
      <c r="L51" s="77"/>
      <c r="M51" s="543"/>
      <c r="N51" s="75"/>
    </row>
    <row r="52" spans="1:14" ht="15.75" customHeight="1" x14ac:dyDescent="0.2">
      <c r="A52" s="555"/>
      <c r="B52" s="587" t="s">
        <v>147</v>
      </c>
      <c r="C52" s="588"/>
      <c r="D52" s="588"/>
      <c r="E52" s="81"/>
      <c r="F52" s="77"/>
      <c r="G52" s="77"/>
      <c r="H52" s="77"/>
      <c r="I52" s="77"/>
      <c r="J52" s="77"/>
      <c r="K52" s="77"/>
      <c r="L52" s="77"/>
      <c r="M52" s="543"/>
      <c r="N52" s="75"/>
    </row>
    <row r="53" spans="1:14" ht="15" x14ac:dyDescent="0.2">
      <c r="A53" s="76"/>
      <c r="B53" s="541"/>
      <c r="C53" s="85" t="s">
        <v>145</v>
      </c>
      <c r="D53" s="81"/>
      <c r="E53" s="81"/>
      <c r="F53" s="556"/>
      <c r="G53" s="604" t="s">
        <v>1845</v>
      </c>
      <c r="H53" s="604"/>
      <c r="I53" s="604"/>
      <c r="J53" s="604"/>
      <c r="K53" s="604"/>
      <c r="L53" s="604"/>
      <c r="M53" s="543"/>
      <c r="N53" s="75"/>
    </row>
    <row r="54" spans="1:14" ht="15" x14ac:dyDescent="0.2">
      <c r="A54" s="76"/>
      <c r="B54" s="547"/>
      <c r="C54" s="589" t="s">
        <v>143</v>
      </c>
      <c r="D54" s="589"/>
      <c r="E54" s="589"/>
      <c r="F54" s="589"/>
      <c r="G54" s="81"/>
      <c r="H54" s="81"/>
      <c r="I54" s="81"/>
      <c r="J54" s="81"/>
      <c r="K54" s="81"/>
      <c r="L54" s="81"/>
      <c r="M54" s="538"/>
      <c r="N54" s="75"/>
    </row>
    <row r="55" spans="1:14" ht="15" x14ac:dyDescent="0.25">
      <c r="A55" s="76"/>
      <c r="B55" s="547"/>
      <c r="C55" s="589" t="s">
        <v>141</v>
      </c>
      <c r="D55" s="589"/>
      <c r="E55" s="589"/>
      <c r="F55" s="589"/>
      <c r="G55" s="81"/>
      <c r="H55" s="81"/>
      <c r="I55" s="81"/>
      <c r="J55" s="81"/>
      <c r="K55" s="81"/>
      <c r="L55" s="81"/>
      <c r="M55" s="538"/>
      <c r="N55" s="553"/>
    </row>
    <row r="56" spans="1:14" ht="15" x14ac:dyDescent="0.2">
      <c r="A56" s="76"/>
      <c r="B56" s="547"/>
      <c r="C56" s="589" t="s">
        <v>140</v>
      </c>
      <c r="D56" s="589"/>
      <c r="E56" s="589"/>
      <c r="F56" s="589"/>
      <c r="G56" s="81"/>
      <c r="H56" s="81"/>
      <c r="I56" s="81"/>
      <c r="J56" s="81"/>
      <c r="K56" s="81"/>
      <c r="L56" s="81"/>
      <c r="M56" s="538"/>
      <c r="N56" s="75"/>
    </row>
    <row r="57" spans="1:14" ht="15.75" x14ac:dyDescent="0.25">
      <c r="A57" s="76"/>
      <c r="B57" s="548"/>
      <c r="C57" s="589" t="s">
        <v>139</v>
      </c>
      <c r="D57" s="589"/>
      <c r="E57" s="589"/>
      <c r="F57" s="77"/>
      <c r="G57" s="81"/>
      <c r="H57" s="81"/>
      <c r="I57" s="81"/>
      <c r="J57" s="81"/>
      <c r="K57"/>
      <c r="L57" s="81"/>
      <c r="M57" s="538"/>
      <c r="N57" s="75"/>
    </row>
    <row r="58" spans="1:14" ht="18" x14ac:dyDescent="0.25">
      <c r="A58" s="76"/>
      <c r="B58" s="541"/>
      <c r="C58" s="81"/>
      <c r="D58" s="78"/>
      <c r="E58" s="81"/>
      <c r="F58" s="77"/>
      <c r="G58" s="81"/>
      <c r="H58" s="81"/>
      <c r="I58" s="81"/>
      <c r="J58" s="81"/>
      <c r="K58" s="81"/>
      <c r="L58" s="81"/>
      <c r="M58" s="538"/>
      <c r="N58" s="75"/>
    </row>
    <row r="59" spans="1:14" s="74" customFormat="1" ht="18" x14ac:dyDescent="0.25">
      <c r="B59" s="541"/>
      <c r="C59" s="81"/>
      <c r="D59" s="78"/>
      <c r="E59" s="81"/>
      <c r="F59" s="77"/>
      <c r="G59" s="81"/>
      <c r="H59" s="81"/>
      <c r="I59" s="81"/>
      <c r="J59" s="81"/>
      <c r="K59" s="81"/>
      <c r="L59" s="81"/>
      <c r="M59" s="538"/>
      <c r="N59" s="75"/>
    </row>
    <row r="60" spans="1:14" s="74" customFormat="1" ht="18" x14ac:dyDescent="0.25">
      <c r="B60" s="541"/>
      <c r="C60" s="81"/>
      <c r="D60" s="79" t="s">
        <v>1846</v>
      </c>
      <c r="E60" s="81"/>
      <c r="F60" s="77"/>
      <c r="G60" s="81"/>
      <c r="H60" s="81"/>
      <c r="I60" s="81"/>
      <c r="J60" s="81"/>
      <c r="K60" s="81"/>
      <c r="L60" s="81"/>
      <c r="M60" s="538"/>
      <c r="N60" s="75"/>
    </row>
    <row r="61" spans="1:14" s="74" customFormat="1" ht="15" x14ac:dyDescent="0.2">
      <c r="B61" s="541"/>
      <c r="C61" s="81"/>
      <c r="D61" s="81"/>
      <c r="E61" s="81"/>
      <c r="F61" s="77"/>
      <c r="G61" s="81"/>
      <c r="H61" s="81"/>
      <c r="I61" s="81"/>
      <c r="J61" s="81"/>
      <c r="K61" s="81"/>
      <c r="L61" s="81"/>
      <c r="M61" s="538"/>
      <c r="N61" s="75"/>
    </row>
    <row r="62" spans="1:14" s="74" customFormat="1" x14ac:dyDescent="0.2">
      <c r="B62" s="54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538"/>
    </row>
    <row r="63" spans="1:14" s="74" customFormat="1" ht="18.75" thickBot="1" x14ac:dyDescent="0.3">
      <c r="B63" s="549"/>
      <c r="C63" s="550"/>
      <c r="D63" s="550"/>
      <c r="E63" s="551"/>
      <c r="F63" s="551"/>
      <c r="G63" s="551"/>
      <c r="H63" s="551"/>
      <c r="I63" s="551"/>
      <c r="J63" s="551"/>
      <c r="K63" s="551"/>
      <c r="L63" s="551"/>
      <c r="M63" s="552"/>
    </row>
    <row r="64" spans="1:14" s="74" customFormat="1" x14ac:dyDescent="0.2"/>
    <row r="65" s="74" customFormat="1" x14ac:dyDescent="0.2"/>
    <row r="66" s="74" customFormat="1" x14ac:dyDescent="0.2"/>
    <row r="67" s="74" customFormat="1" x14ac:dyDescent="0.2"/>
    <row r="68" s="74" customFormat="1" x14ac:dyDescent="0.2"/>
    <row r="69" s="74" customFormat="1" x14ac:dyDescent="0.2"/>
    <row r="70" s="74" customFormat="1" x14ac:dyDescent="0.2"/>
    <row r="71" s="74" customFormat="1" x14ac:dyDescent="0.2"/>
    <row r="72" s="74" customFormat="1" x14ac:dyDescent="0.2"/>
    <row r="73" s="74" customFormat="1" x14ac:dyDescent="0.2"/>
    <row r="74" s="74" customFormat="1" x14ac:dyDescent="0.2"/>
    <row r="75" s="74" customFormat="1" x14ac:dyDescent="0.2"/>
    <row r="76" s="74" customFormat="1" x14ac:dyDescent="0.2"/>
    <row r="77" s="74" customFormat="1" x14ac:dyDescent="0.2"/>
    <row r="78" s="74" customFormat="1" x14ac:dyDescent="0.2"/>
    <row r="79" s="74" customFormat="1" x14ac:dyDescent="0.2"/>
    <row r="80" s="74" customFormat="1" x14ac:dyDescent="0.2"/>
    <row r="81" s="74" customFormat="1" x14ac:dyDescent="0.2"/>
    <row r="82" s="74" customFormat="1" x14ac:dyDescent="0.2"/>
    <row r="83" s="74" customFormat="1" x14ac:dyDescent="0.2"/>
    <row r="84" s="74" customFormat="1" x14ac:dyDescent="0.2"/>
    <row r="85" s="74" customFormat="1" x14ac:dyDescent="0.2"/>
    <row r="86" s="74" customFormat="1" x14ac:dyDescent="0.2"/>
    <row r="87" s="74" customFormat="1" x14ac:dyDescent="0.2"/>
    <row r="88" s="74" customFormat="1" x14ac:dyDescent="0.2"/>
    <row r="89" s="74" customFormat="1" x14ac:dyDescent="0.2"/>
    <row r="90" s="74" customFormat="1" x14ac:dyDescent="0.2"/>
    <row r="91" s="74" customFormat="1" x14ac:dyDescent="0.2"/>
    <row r="92" s="74" customFormat="1" x14ac:dyDescent="0.2"/>
    <row r="93" s="74" customFormat="1" x14ac:dyDescent="0.2"/>
    <row r="94" s="74" customFormat="1" x14ac:dyDescent="0.2"/>
    <row r="95" s="74" customFormat="1" x14ac:dyDescent="0.2"/>
    <row r="96" s="74" customFormat="1" x14ac:dyDescent="0.2"/>
    <row r="97" s="74" customFormat="1" x14ac:dyDescent="0.2"/>
    <row r="98" s="74" customFormat="1" x14ac:dyDescent="0.2"/>
    <row r="99" s="74" customFormat="1" x14ac:dyDescent="0.2"/>
    <row r="100" s="74" customFormat="1" x14ac:dyDescent="0.2"/>
    <row r="101" s="74" customFormat="1" x14ac:dyDescent="0.2"/>
    <row r="102" s="74" customFormat="1" x14ac:dyDescent="0.2"/>
    <row r="103" s="74" customFormat="1" x14ac:dyDescent="0.2"/>
    <row r="104" s="74" customFormat="1" x14ac:dyDescent="0.2"/>
    <row r="105" s="74" customFormat="1" x14ac:dyDescent="0.2"/>
    <row r="106" s="74" customFormat="1" x14ac:dyDescent="0.2"/>
    <row r="107" s="74" customFormat="1" x14ac:dyDescent="0.2"/>
    <row r="108" s="74" customFormat="1" x14ac:dyDescent="0.2"/>
    <row r="109" s="74" customFormat="1" x14ac:dyDescent="0.2"/>
    <row r="110" s="74" customFormat="1" x14ac:dyDescent="0.2"/>
    <row r="111" s="74" customFormat="1" x14ac:dyDescent="0.2"/>
    <row r="112" s="74" customFormat="1" x14ac:dyDescent="0.2"/>
    <row r="113" s="74" customFormat="1" x14ac:dyDescent="0.2"/>
    <row r="114" s="74" customFormat="1" x14ac:dyDescent="0.2"/>
    <row r="115" s="74" customFormat="1" x14ac:dyDescent="0.2"/>
    <row r="116" s="74" customFormat="1" x14ac:dyDescent="0.2"/>
    <row r="117" s="74" customFormat="1" x14ac:dyDescent="0.2"/>
    <row r="118" s="74" customFormat="1" x14ac:dyDescent="0.2"/>
    <row r="119" s="74" customFormat="1" x14ac:dyDescent="0.2"/>
    <row r="120" s="74" customFormat="1" x14ac:dyDescent="0.2"/>
    <row r="121" s="74" customFormat="1" x14ac:dyDescent="0.2"/>
    <row r="122" s="74" customFormat="1" x14ac:dyDescent="0.2"/>
    <row r="123" s="74" customFormat="1" x14ac:dyDescent="0.2"/>
    <row r="124" s="74" customFormat="1" x14ac:dyDescent="0.2"/>
    <row r="125" s="74" customFormat="1" x14ac:dyDescent="0.2"/>
    <row r="126" s="74" customFormat="1" x14ac:dyDescent="0.2"/>
    <row r="127" s="74" customFormat="1" x14ac:dyDescent="0.2"/>
    <row r="128" s="74" customFormat="1" x14ac:dyDescent="0.2"/>
    <row r="129" s="74" customFormat="1" x14ac:dyDescent="0.2"/>
    <row r="130" s="74" customFormat="1" x14ac:dyDescent="0.2"/>
    <row r="131" s="74" customFormat="1" x14ac:dyDescent="0.2"/>
    <row r="132" s="74" customFormat="1" x14ac:dyDescent="0.2"/>
    <row r="133" s="74" customFormat="1" x14ac:dyDescent="0.2"/>
    <row r="134" s="74" customFormat="1" x14ac:dyDescent="0.2"/>
    <row r="135" s="74" customFormat="1" x14ac:dyDescent="0.2"/>
    <row r="136" s="74" customFormat="1" x14ac:dyDescent="0.2"/>
    <row r="137" s="74" customFormat="1" x14ac:dyDescent="0.2"/>
    <row r="138" s="74" customFormat="1" x14ac:dyDescent="0.2"/>
    <row r="139" s="74" customFormat="1" x14ac:dyDescent="0.2"/>
    <row r="140" s="74" customFormat="1" x14ac:dyDescent="0.2"/>
    <row r="141" s="74" customFormat="1" x14ac:dyDescent="0.2"/>
    <row r="142" s="74" customFormat="1" x14ac:dyDescent="0.2"/>
    <row r="143" s="74" customFormat="1" x14ac:dyDescent="0.2"/>
    <row r="144" s="74" customFormat="1" x14ac:dyDescent="0.2"/>
    <row r="145" s="74" customFormat="1" x14ac:dyDescent="0.2"/>
    <row r="146" s="74" customFormat="1" x14ac:dyDescent="0.2"/>
    <row r="147" s="74" customFormat="1" x14ac:dyDescent="0.2"/>
    <row r="148" s="74" customFormat="1" x14ac:dyDescent="0.2"/>
    <row r="149" s="74" customFormat="1" x14ac:dyDescent="0.2"/>
    <row r="150" s="74" customFormat="1" x14ac:dyDescent="0.2"/>
    <row r="151" s="74" customFormat="1" x14ac:dyDescent="0.2"/>
    <row r="152" s="74" customFormat="1" x14ac:dyDescent="0.2"/>
    <row r="153" s="74" customFormat="1" x14ac:dyDescent="0.2"/>
    <row r="154" s="74" customFormat="1" x14ac:dyDescent="0.2"/>
    <row r="155" s="74" customFormat="1" x14ac:dyDescent="0.2"/>
    <row r="156" s="74" customFormat="1" x14ac:dyDescent="0.2"/>
    <row r="157" s="74" customFormat="1" x14ac:dyDescent="0.2"/>
    <row r="158" s="74" customFormat="1" x14ac:dyDescent="0.2"/>
    <row r="159" s="74" customFormat="1" x14ac:dyDescent="0.2"/>
    <row r="160" s="74" customFormat="1" x14ac:dyDescent="0.2"/>
    <row r="161" s="74" customFormat="1" x14ac:dyDescent="0.2"/>
    <row r="162" s="74" customFormat="1" x14ac:dyDescent="0.2"/>
    <row r="163" s="74" customFormat="1" x14ac:dyDescent="0.2"/>
    <row r="164" s="74" customFormat="1" x14ac:dyDescent="0.2"/>
    <row r="165" s="74" customFormat="1" x14ac:dyDescent="0.2"/>
    <row r="166" s="74" customFormat="1" x14ac:dyDescent="0.2"/>
    <row r="167" s="74" customFormat="1" x14ac:dyDescent="0.2"/>
    <row r="168" s="74" customFormat="1" x14ac:dyDescent="0.2"/>
    <row r="169" s="74" customFormat="1" x14ac:dyDescent="0.2"/>
    <row r="170" s="74" customFormat="1" x14ac:dyDescent="0.2"/>
    <row r="171" s="74" customFormat="1" x14ac:dyDescent="0.2"/>
    <row r="172" s="74" customFormat="1" x14ac:dyDescent="0.2"/>
    <row r="173" s="74" customFormat="1" x14ac:dyDescent="0.2"/>
    <row r="174" s="74" customFormat="1" x14ac:dyDescent="0.2"/>
    <row r="175" s="74" customFormat="1" x14ac:dyDescent="0.2"/>
    <row r="176" s="74" customFormat="1" x14ac:dyDescent="0.2"/>
    <row r="177" s="74" customFormat="1" x14ac:dyDescent="0.2"/>
    <row r="178" s="74" customFormat="1" x14ac:dyDescent="0.2"/>
    <row r="179" s="74" customFormat="1" x14ac:dyDescent="0.2"/>
    <row r="180" s="74" customFormat="1" x14ac:dyDescent="0.2"/>
    <row r="181" s="74" customFormat="1" x14ac:dyDescent="0.2"/>
    <row r="182" s="74" customFormat="1" x14ac:dyDescent="0.2"/>
    <row r="183" s="74" customFormat="1" x14ac:dyDescent="0.2"/>
    <row r="184" s="74" customFormat="1" x14ac:dyDescent="0.2"/>
    <row r="185" s="74" customFormat="1" x14ac:dyDescent="0.2"/>
    <row r="186" s="74" customFormat="1" x14ac:dyDescent="0.2"/>
    <row r="187" s="74" customFormat="1" x14ac:dyDescent="0.2"/>
    <row r="188" s="74" customFormat="1" x14ac:dyDescent="0.2"/>
    <row r="189" s="74" customFormat="1" x14ac:dyDescent="0.2"/>
    <row r="190" s="74" customFormat="1" x14ac:dyDescent="0.2"/>
    <row r="191" s="74" customFormat="1" x14ac:dyDescent="0.2"/>
    <row r="192" s="74" customFormat="1" x14ac:dyDescent="0.2"/>
    <row r="193" s="74" customFormat="1" x14ac:dyDescent="0.2"/>
    <row r="194" s="74" customFormat="1" x14ac:dyDescent="0.2"/>
    <row r="195" s="74" customFormat="1" x14ac:dyDescent="0.2"/>
    <row r="196" s="74" customFormat="1" x14ac:dyDescent="0.2"/>
    <row r="197" s="74" customFormat="1" x14ac:dyDescent="0.2"/>
    <row r="198" s="74" customFormat="1" x14ac:dyDescent="0.2"/>
    <row r="199" s="74" customFormat="1" x14ac:dyDescent="0.2"/>
    <row r="200" s="74" customFormat="1" x14ac:dyDescent="0.2"/>
    <row r="201" s="74" customFormat="1" x14ac:dyDescent="0.2"/>
    <row r="202" s="74" customFormat="1" x14ac:dyDescent="0.2"/>
    <row r="203" s="74" customFormat="1" x14ac:dyDescent="0.2"/>
    <row r="204" s="74" customFormat="1" x14ac:dyDescent="0.2"/>
    <row r="205" s="74" customFormat="1" x14ac:dyDescent="0.2"/>
    <row r="206" s="74" customFormat="1" x14ac:dyDescent="0.2"/>
    <row r="207" s="74" customFormat="1" x14ac:dyDescent="0.2"/>
    <row r="208" s="74" customFormat="1" x14ac:dyDescent="0.2"/>
    <row r="209" s="74" customFormat="1" x14ac:dyDescent="0.2"/>
    <row r="210" s="74" customFormat="1" x14ac:dyDescent="0.2"/>
    <row r="211" s="74" customFormat="1" x14ac:dyDescent="0.2"/>
    <row r="212" s="74" customFormat="1" x14ac:dyDescent="0.2"/>
    <row r="213" s="74" customFormat="1" x14ac:dyDescent="0.2"/>
    <row r="214" s="74" customFormat="1" x14ac:dyDescent="0.2"/>
    <row r="215" s="74" customFormat="1" x14ac:dyDescent="0.2"/>
    <row r="216" s="74" customFormat="1" x14ac:dyDescent="0.2"/>
    <row r="217" s="74" customFormat="1" x14ac:dyDescent="0.2"/>
    <row r="218" s="74" customFormat="1" x14ac:dyDescent="0.2"/>
    <row r="219" s="74" customFormat="1" x14ac:dyDescent="0.2"/>
    <row r="220" s="74" customFormat="1" x14ac:dyDescent="0.2"/>
    <row r="221" s="74" customFormat="1" x14ac:dyDescent="0.2"/>
    <row r="222" s="74" customFormat="1" x14ac:dyDescent="0.2"/>
    <row r="223" s="74" customFormat="1" x14ac:dyDescent="0.2"/>
    <row r="224" s="74" customFormat="1" x14ac:dyDescent="0.2"/>
    <row r="225" s="74" customFormat="1" x14ac:dyDescent="0.2"/>
    <row r="226" s="74" customFormat="1" x14ac:dyDescent="0.2"/>
    <row r="227" s="74" customFormat="1" x14ac:dyDescent="0.2"/>
    <row r="228" s="74" customFormat="1" x14ac:dyDescent="0.2"/>
    <row r="229" s="74" customFormat="1" x14ac:dyDescent="0.2"/>
    <row r="230" s="74" customFormat="1" x14ac:dyDescent="0.2"/>
    <row r="231" s="74" customFormat="1" x14ac:dyDescent="0.2"/>
    <row r="232" s="74" customFormat="1" x14ac:dyDescent="0.2"/>
    <row r="233" s="74" customFormat="1" x14ac:dyDescent="0.2"/>
    <row r="234" s="74" customFormat="1" x14ac:dyDescent="0.2"/>
    <row r="235" s="74" customFormat="1" x14ac:dyDescent="0.2"/>
    <row r="236" s="74" customFormat="1" x14ac:dyDescent="0.2"/>
    <row r="237" s="74" customFormat="1" x14ac:dyDescent="0.2"/>
    <row r="238" s="74" customFormat="1" x14ac:dyDescent="0.2"/>
    <row r="239" s="74" customFormat="1" x14ac:dyDescent="0.2"/>
    <row r="240" s="74" customFormat="1" x14ac:dyDescent="0.2"/>
    <row r="241" spans="7:13" s="74" customFormat="1" x14ac:dyDescent="0.2"/>
    <row r="242" spans="7:13" s="74" customFormat="1" x14ac:dyDescent="0.2"/>
    <row r="243" spans="7:13" s="74" customFormat="1" x14ac:dyDescent="0.2"/>
    <row r="244" spans="7:13" s="74" customFormat="1" x14ac:dyDescent="0.2"/>
    <row r="245" spans="7:13" s="74" customFormat="1" x14ac:dyDescent="0.2"/>
    <row r="246" spans="7:13" s="74" customFormat="1" x14ac:dyDescent="0.2"/>
    <row r="247" spans="7:13" s="74" customFormat="1" x14ac:dyDescent="0.2"/>
    <row r="248" spans="7:13" s="74" customFormat="1" x14ac:dyDescent="0.2"/>
    <row r="249" spans="7:13" s="74" customFormat="1" x14ac:dyDescent="0.2"/>
    <row r="250" spans="7:13" s="74" customFormat="1" x14ac:dyDescent="0.2"/>
    <row r="251" spans="7:13" s="74" customFormat="1" x14ac:dyDescent="0.2"/>
    <row r="252" spans="7:13" s="74" customFormat="1" x14ac:dyDescent="0.2"/>
    <row r="253" spans="7:13" s="74" customFormat="1" x14ac:dyDescent="0.2"/>
    <row r="254" spans="7:13" s="74" customFormat="1" x14ac:dyDescent="0.2"/>
    <row r="255" spans="7:13" s="74" customFormat="1" x14ac:dyDescent="0.2">
      <c r="G255" s="73"/>
      <c r="H255" s="73"/>
      <c r="I255" s="73"/>
      <c r="J255" s="73"/>
      <c r="K255" s="73"/>
      <c r="L255" s="73"/>
      <c r="M255" s="73"/>
    </row>
    <row r="256" spans="7:13" s="74" customFormat="1" x14ac:dyDescent="0.2">
      <c r="G256" s="73"/>
      <c r="H256" s="73"/>
      <c r="I256" s="73"/>
      <c r="J256" s="73"/>
      <c r="K256" s="73"/>
      <c r="L256" s="73"/>
      <c r="M256" s="73"/>
    </row>
    <row r="257" spans="7:13" s="74" customFormat="1" x14ac:dyDescent="0.2">
      <c r="G257" s="73"/>
      <c r="H257" s="73"/>
      <c r="I257" s="73"/>
      <c r="J257" s="73"/>
      <c r="K257" s="73"/>
      <c r="L257" s="73"/>
      <c r="M257" s="73"/>
    </row>
    <row r="258" spans="7:13" s="74" customFormat="1" x14ac:dyDescent="0.2">
      <c r="G258" s="73"/>
      <c r="H258" s="73"/>
      <c r="I258" s="73"/>
      <c r="J258" s="73"/>
      <c r="K258" s="73"/>
      <c r="L258" s="73"/>
      <c r="M258" s="73"/>
    </row>
    <row r="259" spans="7:13" s="74" customFormat="1" x14ac:dyDescent="0.2">
      <c r="G259" s="73"/>
      <c r="H259" s="73"/>
      <c r="I259" s="73"/>
      <c r="J259" s="73"/>
      <c r="K259" s="73"/>
      <c r="L259" s="73"/>
      <c r="M259" s="73"/>
    </row>
    <row r="260" spans="7:13" s="74" customFormat="1" x14ac:dyDescent="0.2">
      <c r="G260" s="73"/>
      <c r="H260" s="73"/>
      <c r="I260" s="73"/>
      <c r="J260" s="73"/>
      <c r="K260" s="73"/>
      <c r="L260" s="73"/>
      <c r="M260" s="73"/>
    </row>
    <row r="261" spans="7:13" s="74" customFormat="1" x14ac:dyDescent="0.2">
      <c r="G261" s="73"/>
      <c r="H261" s="73"/>
      <c r="I261" s="73"/>
      <c r="J261" s="73"/>
      <c r="K261" s="73"/>
      <c r="L261" s="73"/>
      <c r="M261" s="73"/>
    </row>
    <row r="262" spans="7:13" s="74" customFormat="1" x14ac:dyDescent="0.2">
      <c r="G262" s="73"/>
      <c r="H262" s="73"/>
      <c r="I262" s="73"/>
      <c r="J262" s="73"/>
      <c r="K262" s="73"/>
      <c r="L262" s="73"/>
      <c r="M262" s="73"/>
    </row>
  </sheetData>
  <mergeCells count="37">
    <mergeCell ref="C57:E57"/>
    <mergeCell ref="B45:D45"/>
    <mergeCell ref="I32:L32"/>
    <mergeCell ref="G29:H36"/>
    <mergeCell ref="C54:F54"/>
    <mergeCell ref="C56:F56"/>
    <mergeCell ref="C55:F55"/>
    <mergeCell ref="B37:B44"/>
    <mergeCell ref="G38:I38"/>
    <mergeCell ref="C46:D46"/>
    <mergeCell ref="I35:M35"/>
    <mergeCell ref="I36:K36"/>
    <mergeCell ref="B36:D36"/>
    <mergeCell ref="C38:D38"/>
    <mergeCell ref="G53:L53"/>
    <mergeCell ref="I33:K33"/>
    <mergeCell ref="B2:C2"/>
    <mergeCell ref="B22:B25"/>
    <mergeCell ref="B28:B35"/>
    <mergeCell ref="D20:I20"/>
    <mergeCell ref="I22:L22"/>
    <mergeCell ref="I23:M23"/>
    <mergeCell ref="G21:M21"/>
    <mergeCell ref="I24:M24"/>
    <mergeCell ref="I25:K25"/>
    <mergeCell ref="B21:F21"/>
    <mergeCell ref="C22:D22"/>
    <mergeCell ref="B27:D27"/>
    <mergeCell ref="G28:K28"/>
    <mergeCell ref="I29:K29"/>
    <mergeCell ref="I30:J30"/>
    <mergeCell ref="H16:M16"/>
    <mergeCell ref="B52:D52"/>
    <mergeCell ref="C28:D28"/>
    <mergeCell ref="C24:D24"/>
    <mergeCell ref="C33:D33"/>
    <mergeCell ref="C37:F37"/>
  </mergeCells>
  <hyperlinks>
    <hyperlink ref="B27" location="'кров.мат-лы (скатная кровля)'!A1" display="2. Кровельные материалы для скатных кровель"/>
    <hyperlink ref="B36" location="'отдел.мат-лы (смеси, краски, гр'!A1" display="3. Отделочные материалы (смеси, краски, грунты)"/>
    <hyperlink ref="B45" location="'отдел. мат-лы (гк, профиля, кре'!A1" display="4. Отделочные материалы (г/к, профиля, крепёж)"/>
    <hyperlink ref="G21" location="теплоизоляция!A1" display="6. Теплоизоляционные материалы"/>
    <hyperlink ref="G28" location="'общестроит-ые мат-лы'!A1" display="7. Общестроительные материалы"/>
    <hyperlink ref="D60" location="'общий прайс'!A1" display="10. Общий прайс"/>
    <hyperlink ref="G38" location="Электротовары!A1" display="8. Электротовары"/>
    <hyperlink ref="G42" location="'Окна, лестницы'!A1" display="9.Окна, лестницы, стремянки"/>
    <hyperlink ref="G47:I47" location="'инструмент Харди'!A1" display="10. Инструмент Харди"/>
    <hyperlink ref="B21" location="'наплавляемые кров. мат-лы'!A1" display="1. Кровельные и гидроизоляционные материалы для плоских кровель"/>
    <hyperlink ref="B52" location="'отдел.мат-лы (потолки, профиля)'!Область_печати" display="5. Отделочные материалы (потолок, подвесная система)"/>
    <hyperlink ref="G53:L53" location="'силовой инструмент'!Область_печати" display="11. Силовая и садовая техника компании HYUNDAI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1"/>
  <sheetViews>
    <sheetView view="pageBreakPreview" zoomScaleNormal="100" workbookViewId="0">
      <pane ySplit="12" topLeftCell="A14" activePane="bottomLeft" state="frozen"/>
      <selection pane="bottomLeft" activeCell="N24" sqref="N24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3.25" customHeight="1" thickBot="1" x14ac:dyDescent="0.25">
      <c r="B13" s="92" t="s">
        <v>25</v>
      </c>
      <c r="C13" s="52"/>
      <c r="D13" s="52"/>
      <c r="E13" s="51"/>
      <c r="F13" s="50"/>
      <c r="G13" s="49"/>
      <c r="H13" s="48"/>
      <c r="I13" s="3"/>
    </row>
    <row r="14" spans="2:9" s="238" customFormat="1" ht="18" customHeight="1" thickBot="1" x14ac:dyDescent="0.25">
      <c r="B14" s="632" t="s">
        <v>755</v>
      </c>
      <c r="C14" s="633"/>
      <c r="D14" s="633"/>
      <c r="E14" s="756"/>
      <c r="F14" s="634"/>
      <c r="G14" s="233"/>
      <c r="H14" s="237"/>
      <c r="I14" s="3"/>
    </row>
    <row r="15" spans="2:9" s="238" customFormat="1" ht="18" customHeight="1" x14ac:dyDescent="0.2">
      <c r="B15" s="650" t="s">
        <v>756</v>
      </c>
      <c r="C15" s="651"/>
      <c r="D15" s="239" t="s">
        <v>91</v>
      </c>
      <c r="E15" s="240">
        <f>'общий прайс'!E1240</f>
        <v>2121045.6</v>
      </c>
      <c r="F15" s="241"/>
      <c r="G15" s="250">
        <v>1558019</v>
      </c>
      <c r="H15" s="237"/>
      <c r="I15" s="3"/>
    </row>
    <row r="16" spans="2:9" s="238" customFormat="1" ht="18" hidden="1" customHeight="1" x14ac:dyDescent="0.2">
      <c r="B16" s="641" t="s">
        <v>757</v>
      </c>
      <c r="C16" s="642"/>
      <c r="D16" s="243" t="s">
        <v>91</v>
      </c>
      <c r="E16" s="244">
        <f>'общий прайс'!E1241</f>
        <v>2423154</v>
      </c>
      <c r="F16" s="245"/>
      <c r="G16" s="250">
        <v>1799402</v>
      </c>
      <c r="H16" s="237"/>
      <c r="I16" s="3"/>
    </row>
    <row r="17" spans="2:9" s="238" customFormat="1" ht="17.25" customHeight="1" x14ac:dyDescent="0.2">
      <c r="B17" s="641" t="s">
        <v>758</v>
      </c>
      <c r="C17" s="642"/>
      <c r="D17" s="243" t="s">
        <v>91</v>
      </c>
      <c r="E17" s="244">
        <f>'общий прайс'!E1242</f>
        <v>2763168</v>
      </c>
      <c r="F17" s="245"/>
      <c r="G17" s="250">
        <v>1804528</v>
      </c>
      <c r="H17" s="237"/>
      <c r="I17" s="3"/>
    </row>
    <row r="18" spans="2:9" s="238" customFormat="1" ht="18" hidden="1" customHeight="1" x14ac:dyDescent="0.2">
      <c r="B18" s="641" t="s">
        <v>759</v>
      </c>
      <c r="C18" s="642"/>
      <c r="D18" s="243" t="s">
        <v>91</v>
      </c>
      <c r="E18" s="244">
        <f>'общий прайс'!E1243</f>
        <v>0</v>
      </c>
      <c r="F18" s="245"/>
      <c r="G18" s="250"/>
      <c r="H18" s="251"/>
      <c r="I18" s="3"/>
    </row>
    <row r="19" spans="2:9" s="238" customFormat="1" ht="18" customHeight="1" x14ac:dyDescent="0.2">
      <c r="B19" s="641" t="s">
        <v>760</v>
      </c>
      <c r="C19" s="642"/>
      <c r="D19" s="243" t="s">
        <v>91</v>
      </c>
      <c r="E19" s="244">
        <f>'общий прайс'!E1244</f>
        <v>1552786.8</v>
      </c>
      <c r="F19" s="245"/>
      <c r="G19" s="250">
        <v>1293989</v>
      </c>
      <c r="H19" s="87"/>
      <c r="I19" s="3"/>
    </row>
    <row r="20" spans="2:9" s="238" customFormat="1" ht="20.25" customHeight="1" x14ac:dyDescent="0.2">
      <c r="B20" s="641" t="s">
        <v>758</v>
      </c>
      <c r="C20" s="642"/>
      <c r="D20" s="243" t="s">
        <v>91</v>
      </c>
      <c r="E20" s="244">
        <f>'общий прайс'!E1245</f>
        <v>2431940.4</v>
      </c>
      <c r="F20" s="245"/>
      <c r="G20" s="250">
        <v>1799402</v>
      </c>
      <c r="H20" s="87"/>
      <c r="I20" s="3"/>
    </row>
    <row r="21" spans="2:9" s="238" customFormat="1" ht="18" customHeight="1" x14ac:dyDescent="0.2">
      <c r="B21" s="888" t="s">
        <v>761</v>
      </c>
      <c r="C21" s="889"/>
      <c r="D21" s="243" t="s">
        <v>91</v>
      </c>
      <c r="E21" s="244">
        <f>'общий прайс'!E1246</f>
        <v>401692.8</v>
      </c>
      <c r="F21" s="245"/>
      <c r="G21" s="303">
        <v>274729</v>
      </c>
      <c r="H21" s="237"/>
      <c r="I21" s="3"/>
    </row>
    <row r="22" spans="2:9" s="238" customFormat="1" ht="18" customHeight="1" x14ac:dyDescent="0.2">
      <c r="B22" s="888" t="s">
        <v>1643</v>
      </c>
      <c r="C22" s="889"/>
      <c r="D22" s="243" t="s">
        <v>91</v>
      </c>
      <c r="E22" s="244">
        <f>'общий прайс'!E1247</f>
        <v>469755.6</v>
      </c>
      <c r="F22" s="245"/>
      <c r="G22" s="493"/>
      <c r="H22" s="251"/>
      <c r="I22" s="3"/>
    </row>
    <row r="23" spans="2:9" s="238" customFormat="1" ht="18" customHeight="1" thickBot="1" x14ac:dyDescent="0.25">
      <c r="B23" s="892" t="s">
        <v>762</v>
      </c>
      <c r="C23" s="893"/>
      <c r="D23" s="252" t="s">
        <v>91</v>
      </c>
      <c r="E23" s="426">
        <f>'общий прайс'!E1249</f>
        <v>599682</v>
      </c>
      <c r="F23" s="253"/>
      <c r="G23" s="304">
        <v>444626</v>
      </c>
      <c r="H23" s="251"/>
      <c r="I23" s="3"/>
    </row>
    <row r="24" spans="2:9" s="238" customFormat="1" ht="23.25" customHeight="1" thickBot="1" x14ac:dyDescent="0.25">
      <c r="B24" s="632" t="s">
        <v>765</v>
      </c>
      <c r="C24" s="633"/>
      <c r="D24" s="633"/>
      <c r="E24" s="633"/>
      <c r="F24" s="634"/>
      <c r="I24" s="3"/>
    </row>
    <row r="25" spans="2:9" s="238" customFormat="1" ht="30.75" customHeight="1" x14ac:dyDescent="0.2">
      <c r="B25" s="886" t="s">
        <v>766</v>
      </c>
      <c r="C25" s="887"/>
      <c r="D25" s="440" t="s">
        <v>91</v>
      </c>
      <c r="E25" s="305">
        <f>'общий прайс'!E1263</f>
        <v>5309081.2319999998</v>
      </c>
      <c r="F25" s="306"/>
      <c r="G25" s="140">
        <v>4687261</v>
      </c>
      <c r="H25" s="3">
        <v>371</v>
      </c>
      <c r="I25" s="3"/>
    </row>
    <row r="26" spans="2:9" s="238" customFormat="1" ht="28.5" customHeight="1" x14ac:dyDescent="0.2">
      <c r="B26" s="637" t="s">
        <v>767</v>
      </c>
      <c r="C26" s="638"/>
      <c r="D26" s="437" t="s">
        <v>91</v>
      </c>
      <c r="E26" s="305">
        <f>'общий прайс'!E1264</f>
        <v>5309081.2319999998</v>
      </c>
      <c r="F26" s="262"/>
      <c r="G26" s="140">
        <f t="shared" ref="G26:G41" si="0">H25*11910*1.02*1.04</f>
        <v>4687261.4879999999</v>
      </c>
      <c r="H26" s="3">
        <v>371</v>
      </c>
      <c r="I26" s="3"/>
    </row>
    <row r="27" spans="2:9" s="238" customFormat="1" ht="27.75" customHeight="1" x14ac:dyDescent="0.2">
      <c r="B27" s="886" t="s">
        <v>768</v>
      </c>
      <c r="C27" s="887"/>
      <c r="D27" s="437" t="s">
        <v>91</v>
      </c>
      <c r="E27" s="305">
        <f>'общий прайс'!E1265</f>
        <v>5509423.9199999999</v>
      </c>
      <c r="F27" s="262"/>
      <c r="G27" s="140">
        <f t="shared" si="0"/>
        <v>4687261.4879999999</v>
      </c>
      <c r="H27" s="3">
        <v>385</v>
      </c>
      <c r="I27" s="3"/>
    </row>
    <row r="28" spans="2:9" s="238" customFormat="1" ht="29.25" customHeight="1" x14ac:dyDescent="0.2">
      <c r="B28" s="886" t="s">
        <v>769</v>
      </c>
      <c r="C28" s="887"/>
      <c r="D28" s="437" t="s">
        <v>91</v>
      </c>
      <c r="E28" s="305">
        <f>'общий прайс'!E1266</f>
        <v>5709766.608</v>
      </c>
      <c r="F28" s="262"/>
      <c r="G28" s="140">
        <f t="shared" si="0"/>
        <v>4864139.28</v>
      </c>
      <c r="H28" s="3">
        <v>399</v>
      </c>
      <c r="I28" s="3"/>
    </row>
    <row r="29" spans="2:9" s="238" customFormat="1" ht="30.75" customHeight="1" x14ac:dyDescent="0.2">
      <c r="B29" s="637" t="s">
        <v>770</v>
      </c>
      <c r="C29" s="638"/>
      <c r="D29" s="437" t="s">
        <v>91</v>
      </c>
      <c r="E29" s="305">
        <f>'общий прайс'!E1267</f>
        <v>3548927.6159999999</v>
      </c>
      <c r="F29" s="262"/>
      <c r="G29" s="140">
        <f t="shared" si="0"/>
        <v>5041017.0719999997</v>
      </c>
      <c r="H29" s="3">
        <v>248</v>
      </c>
      <c r="I29" s="3"/>
    </row>
    <row r="30" spans="2:9" s="238" customFormat="1" ht="29.25" customHeight="1" x14ac:dyDescent="0.2">
      <c r="B30" s="637" t="s">
        <v>771</v>
      </c>
      <c r="C30" s="638"/>
      <c r="D30" s="437" t="s">
        <v>91</v>
      </c>
      <c r="E30" s="305">
        <f>'общий прайс'!E1268</f>
        <v>3591858.1920000003</v>
      </c>
      <c r="F30" s="262"/>
      <c r="G30" s="140">
        <f t="shared" si="0"/>
        <v>3133263.7440000004</v>
      </c>
      <c r="H30" s="3">
        <v>251</v>
      </c>
      <c r="I30" s="3"/>
    </row>
    <row r="31" spans="2:9" s="238" customFormat="1" ht="30" customHeight="1" x14ac:dyDescent="0.2">
      <c r="B31" s="637" t="s">
        <v>772</v>
      </c>
      <c r="C31" s="638"/>
      <c r="D31" s="437" t="s">
        <v>91</v>
      </c>
      <c r="E31" s="305">
        <f>'общий прайс'!E1269</f>
        <v>1863186.9983999997</v>
      </c>
      <c r="F31" s="262"/>
      <c r="G31" s="140">
        <f t="shared" si="0"/>
        <v>3171166.1280000005</v>
      </c>
      <c r="H31" s="3">
        <v>130.19999999999999</v>
      </c>
      <c r="I31" s="3"/>
    </row>
    <row r="32" spans="2:9" s="238" customFormat="1" ht="31.5" customHeight="1" x14ac:dyDescent="0.2">
      <c r="B32" s="637" t="s">
        <v>773</v>
      </c>
      <c r="C32" s="638"/>
      <c r="D32" s="437" t="s">
        <v>91</v>
      </c>
      <c r="E32" s="305">
        <f>'общий прайс'!E1270</f>
        <v>2103598.2240000004</v>
      </c>
      <c r="F32" s="262"/>
      <c r="G32" s="140">
        <f t="shared" si="0"/>
        <v>1644963.4656</v>
      </c>
      <c r="H32" s="3">
        <v>147</v>
      </c>
      <c r="I32" s="3"/>
    </row>
    <row r="33" spans="2:9" s="238" customFormat="1" ht="32.25" customHeight="1" x14ac:dyDescent="0.2">
      <c r="B33" s="637" t="s">
        <v>774</v>
      </c>
      <c r="C33" s="638"/>
      <c r="D33" s="437" t="s">
        <v>91</v>
      </c>
      <c r="E33" s="305">
        <f>'общий прайс'!E1271</f>
        <v>2133649.6272</v>
      </c>
      <c r="F33" s="262"/>
      <c r="G33" s="140">
        <f t="shared" si="0"/>
        <v>1857216.8160000001</v>
      </c>
      <c r="H33" s="3">
        <v>149.1</v>
      </c>
      <c r="I33" s="3"/>
    </row>
    <row r="34" spans="2:9" s="238" customFormat="1" ht="29.25" customHeight="1" x14ac:dyDescent="0.2">
      <c r="B34" s="637" t="s">
        <v>775</v>
      </c>
      <c r="C34" s="638"/>
      <c r="D34" s="437" t="s">
        <v>91</v>
      </c>
      <c r="E34" s="305">
        <f>'общий прайс'!E1272</f>
        <v>2464215.0624000002</v>
      </c>
      <c r="F34" s="262"/>
      <c r="G34" s="140">
        <f t="shared" si="0"/>
        <v>1883748.4848000002</v>
      </c>
      <c r="H34" s="3">
        <v>172.2</v>
      </c>
      <c r="I34" s="3"/>
    </row>
    <row r="35" spans="2:9" s="238" customFormat="1" ht="33" customHeight="1" x14ac:dyDescent="0.2">
      <c r="B35" s="637" t="s">
        <v>776</v>
      </c>
      <c r="C35" s="638"/>
      <c r="D35" s="438" t="s">
        <v>91</v>
      </c>
      <c r="E35" s="305">
        <f>'общий прайс'!E1273</f>
        <v>2524317.8688000003</v>
      </c>
      <c r="F35" s="262"/>
      <c r="G35" s="140">
        <f t="shared" si="0"/>
        <v>2175596.8415999999</v>
      </c>
      <c r="H35" s="3">
        <v>176.4</v>
      </c>
      <c r="I35" s="3"/>
    </row>
    <row r="36" spans="2:9" s="238" customFormat="1" ht="29.25" customHeight="1" x14ac:dyDescent="0.2">
      <c r="B36" s="637" t="s">
        <v>777</v>
      </c>
      <c r="C36" s="638"/>
      <c r="D36" s="438" t="s">
        <v>91</v>
      </c>
      <c r="E36" s="305">
        <f>'общий прайс'!E1274</f>
        <v>3275602.9488000004</v>
      </c>
      <c r="F36" s="262"/>
      <c r="G36" s="140">
        <f t="shared" si="0"/>
        <v>2228660.1792000001</v>
      </c>
      <c r="H36" s="3">
        <v>228.9</v>
      </c>
      <c r="I36" s="3"/>
    </row>
    <row r="37" spans="2:9" s="238" customFormat="1" ht="32.25" customHeight="1" x14ac:dyDescent="0.2">
      <c r="B37" s="637" t="s">
        <v>778</v>
      </c>
      <c r="C37" s="638"/>
      <c r="D37" s="438" t="s">
        <v>91</v>
      </c>
      <c r="E37" s="305">
        <f>'общий прайс'!E1275</f>
        <v>2464215.0624000002</v>
      </c>
      <c r="F37" s="262"/>
      <c r="G37" s="140">
        <f t="shared" si="0"/>
        <v>2891951.8991999999</v>
      </c>
      <c r="H37" s="3">
        <v>172.2</v>
      </c>
      <c r="I37" s="3"/>
    </row>
    <row r="38" spans="2:9" s="238" customFormat="1" ht="30.75" customHeight="1" x14ac:dyDescent="0.2">
      <c r="B38" s="637" t="s">
        <v>779</v>
      </c>
      <c r="C38" s="638"/>
      <c r="D38" s="438" t="s">
        <v>91</v>
      </c>
      <c r="E38" s="305">
        <f>'общий прайс'!E1276</f>
        <v>2629497.7800000003</v>
      </c>
      <c r="F38" s="262"/>
      <c r="G38" s="140">
        <f t="shared" si="0"/>
        <v>2175596.8415999999</v>
      </c>
      <c r="H38" s="3">
        <v>183.75</v>
      </c>
      <c r="I38" s="3"/>
    </row>
    <row r="39" spans="2:9" ht="31.5" customHeight="1" x14ac:dyDescent="0.2">
      <c r="B39" s="637" t="s">
        <v>780</v>
      </c>
      <c r="C39" s="638"/>
      <c r="D39" s="438" t="s">
        <v>91</v>
      </c>
      <c r="E39" s="305">
        <f>'общий прайс'!E1277</f>
        <v>2779754.7960000001</v>
      </c>
      <c r="F39" s="262"/>
      <c r="G39" s="140">
        <f t="shared" si="0"/>
        <v>2321521.02</v>
      </c>
      <c r="H39" s="3">
        <v>194.25</v>
      </c>
    </row>
    <row r="40" spans="2:9" ht="15" x14ac:dyDescent="0.2">
      <c r="B40" s="637" t="s">
        <v>781</v>
      </c>
      <c r="C40" s="638"/>
      <c r="D40" s="438" t="s">
        <v>91</v>
      </c>
      <c r="E40" s="305">
        <f>'общий прайс'!E1278</f>
        <v>3155397.3360000001</v>
      </c>
      <c r="F40" s="262"/>
      <c r="G40" s="140">
        <f t="shared" si="0"/>
        <v>2454179.3640000001</v>
      </c>
      <c r="H40" s="3">
        <v>220.5</v>
      </c>
    </row>
    <row r="41" spans="2:9" ht="15.75" thickBot="1" x14ac:dyDescent="0.25">
      <c r="B41" s="639" t="s">
        <v>782</v>
      </c>
      <c r="C41" s="640"/>
      <c r="D41" s="439" t="s">
        <v>91</v>
      </c>
      <c r="E41" s="305">
        <f>'общий прайс'!E1279</f>
        <v>4222222.1496000001</v>
      </c>
      <c r="F41" s="262"/>
      <c r="G41" s="140">
        <f t="shared" si="0"/>
        <v>2785825.2240000004</v>
      </c>
      <c r="H41" s="3">
        <v>295.05</v>
      </c>
    </row>
  </sheetData>
  <sheetProtection password="9248" sheet="1" objects="1" scenarios="1"/>
  <mergeCells count="31"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29:C29"/>
    <mergeCell ref="B17:C17"/>
    <mergeCell ref="B18:C18"/>
    <mergeCell ref="B19:C19"/>
    <mergeCell ref="B20:C20"/>
    <mergeCell ref="B21:C21"/>
    <mergeCell ref="B23:C23"/>
    <mergeCell ref="B24:F24"/>
    <mergeCell ref="B25:C25"/>
    <mergeCell ref="B26:C26"/>
    <mergeCell ref="B27:C27"/>
    <mergeCell ref="B28:C28"/>
    <mergeCell ref="B22:C22"/>
    <mergeCell ref="B16:C16"/>
    <mergeCell ref="B2:C2"/>
    <mergeCell ref="C11:E11"/>
    <mergeCell ref="B12:C12"/>
    <mergeCell ref="B14:F14"/>
    <mergeCell ref="B15:C15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2"/>
  <sheetViews>
    <sheetView view="pageBreakPreview" zoomScaleNormal="100" workbookViewId="0">
      <pane ySplit="12" topLeftCell="A13" activePane="bottomLeft" state="frozen"/>
      <selection pane="bottomLeft" activeCell="Q22" sqref="Q22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4.8554687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2" width="7.28515625" style="2" customWidth="1"/>
    <col min="13" max="256" width="7.28515625" style="2"/>
    <col min="257" max="257" width="8.42578125" style="2" customWidth="1"/>
    <col min="258" max="258" width="29.5703125" style="2" customWidth="1"/>
    <col min="259" max="259" width="48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8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8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8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8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8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8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8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8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8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8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8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8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8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8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8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8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8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8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8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8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8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8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8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8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8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8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8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8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8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8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8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8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8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8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8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8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8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8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8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8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8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8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8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8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8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8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8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8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8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8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8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8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8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8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8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8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8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8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8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8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8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8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307"/>
      <c r="E1" s="71"/>
      <c r="F1" s="64"/>
    </row>
    <row r="2" spans="2:9" ht="11.25" customHeight="1" x14ac:dyDescent="0.2">
      <c r="B2" s="750" t="s">
        <v>1</v>
      </c>
      <c r="C2" s="750"/>
      <c r="D2" s="65"/>
      <c r="E2" s="69"/>
      <c r="F2" s="68" t="s">
        <v>2</v>
      </c>
    </row>
    <row r="3" spans="2:9" ht="11.25" customHeight="1" x14ac:dyDescent="0.2">
      <c r="B3" s="67" t="s">
        <v>3</v>
      </c>
      <c r="C3" s="69"/>
      <c r="D3" s="65"/>
      <c r="E3" s="69"/>
      <c r="F3" s="68" t="s">
        <v>4</v>
      </c>
    </row>
    <row r="4" spans="2:9" ht="11.25" customHeight="1" x14ac:dyDescent="0.2">
      <c r="B4" s="67" t="s">
        <v>5</v>
      </c>
      <c r="C4" s="69"/>
      <c r="D4" s="65"/>
      <c r="E4" s="69"/>
      <c r="F4" s="68" t="s">
        <v>6</v>
      </c>
    </row>
    <row r="5" spans="2:9" ht="11.25" customHeight="1" x14ac:dyDescent="0.2">
      <c r="B5" s="67" t="s">
        <v>7</v>
      </c>
      <c r="C5" s="69"/>
      <c r="D5" s="65"/>
      <c r="E5" s="69"/>
      <c r="F5" s="68" t="s">
        <v>8</v>
      </c>
    </row>
    <row r="6" spans="2:9" ht="15" customHeight="1" x14ac:dyDescent="0.2">
      <c r="B6" s="67" t="s">
        <v>9</v>
      </c>
      <c r="C6" s="64"/>
      <c r="D6" s="308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3.25" customHeight="1" thickBot="1" x14ac:dyDescent="0.25">
      <c r="B13" s="92" t="s">
        <v>25</v>
      </c>
      <c r="C13" s="52"/>
      <c r="D13" s="52"/>
      <c r="E13" s="51"/>
      <c r="F13" s="50"/>
      <c r="G13" s="49"/>
      <c r="H13" s="48"/>
      <c r="I13" s="3"/>
    </row>
    <row r="14" spans="2:9" ht="25.5" customHeight="1" thickBot="1" x14ac:dyDescent="0.25">
      <c r="B14" s="632" t="s">
        <v>1794</v>
      </c>
      <c r="C14" s="633"/>
      <c r="D14" s="633"/>
      <c r="E14" s="633"/>
      <c r="F14" s="634"/>
    </row>
    <row r="15" spans="2:9" ht="15" x14ac:dyDescent="0.2">
      <c r="B15" s="886" t="s">
        <v>1795</v>
      </c>
      <c r="C15" s="887"/>
      <c r="D15" s="440" t="s">
        <v>91</v>
      </c>
      <c r="E15" s="305">
        <f>'общий прайс'!E1281</f>
        <v>1812000</v>
      </c>
      <c r="F15" s="525"/>
      <c r="G15" s="3">
        <v>1504371</v>
      </c>
    </row>
    <row r="16" spans="2:9" ht="15" x14ac:dyDescent="0.2">
      <c r="B16" s="886" t="s">
        <v>1796</v>
      </c>
      <c r="C16" s="887"/>
      <c r="D16" s="437" t="s">
        <v>91</v>
      </c>
      <c r="E16" s="305">
        <f>'общий прайс'!E1282</f>
        <v>2285000</v>
      </c>
      <c r="F16" s="526"/>
      <c r="G16" s="3"/>
    </row>
    <row r="17" spans="2:7" ht="15" x14ac:dyDescent="0.2">
      <c r="B17" s="886" t="s">
        <v>1797</v>
      </c>
      <c r="C17" s="887"/>
      <c r="D17" s="437" t="s">
        <v>91</v>
      </c>
      <c r="E17" s="305">
        <f>'общий прайс'!E1283</f>
        <v>3461000</v>
      </c>
      <c r="F17" s="526"/>
      <c r="G17" s="3"/>
    </row>
    <row r="18" spans="2:7" ht="15" x14ac:dyDescent="0.2">
      <c r="B18" s="886" t="s">
        <v>1798</v>
      </c>
      <c r="C18" s="887"/>
      <c r="D18" s="437" t="s">
        <v>91</v>
      </c>
      <c r="E18" s="305">
        <f>'общий прайс'!E1284</f>
        <v>5165000</v>
      </c>
      <c r="F18" s="526"/>
      <c r="G18" s="3"/>
    </row>
    <row r="19" spans="2:7" ht="15" x14ac:dyDescent="0.2">
      <c r="B19" s="886" t="s">
        <v>1799</v>
      </c>
      <c r="C19" s="887"/>
      <c r="D19" s="437" t="s">
        <v>91</v>
      </c>
      <c r="E19" s="305">
        <f>'общий прайс'!E1285</f>
        <v>5787000</v>
      </c>
      <c r="F19" s="526"/>
      <c r="G19" s="3"/>
    </row>
    <row r="20" spans="2:7" ht="15" x14ac:dyDescent="0.2">
      <c r="B20" s="886" t="s">
        <v>1800</v>
      </c>
      <c r="C20" s="887"/>
      <c r="D20" s="437" t="s">
        <v>91</v>
      </c>
      <c r="E20" s="305">
        <f>'общий прайс'!E1286</f>
        <v>2231000</v>
      </c>
      <c r="F20" s="526"/>
      <c r="G20" s="3">
        <v>1838675</v>
      </c>
    </row>
    <row r="21" spans="2:7" ht="15" x14ac:dyDescent="0.2">
      <c r="B21" s="886" t="s">
        <v>1801</v>
      </c>
      <c r="C21" s="887"/>
      <c r="D21" s="437" t="s">
        <v>91</v>
      </c>
      <c r="E21" s="305">
        <f>'общий прайс'!E1287</f>
        <v>2407000</v>
      </c>
      <c r="F21" s="526"/>
      <c r="G21" s="3">
        <v>1983540</v>
      </c>
    </row>
    <row r="22" spans="2:7" ht="15" x14ac:dyDescent="0.2">
      <c r="B22" s="886" t="s">
        <v>1802</v>
      </c>
      <c r="C22" s="887"/>
      <c r="D22" s="437" t="s">
        <v>91</v>
      </c>
      <c r="E22" s="305">
        <f>'общий прайс'!E1288</f>
        <v>2812000</v>
      </c>
      <c r="F22" s="526"/>
      <c r="G22" s="3">
        <v>2317845</v>
      </c>
    </row>
    <row r="23" spans="2:7" ht="15" x14ac:dyDescent="0.2">
      <c r="B23" s="886" t="s">
        <v>1803</v>
      </c>
      <c r="C23" s="887"/>
      <c r="D23" s="437" t="s">
        <v>91</v>
      </c>
      <c r="E23" s="305">
        <f>'общий прайс'!E1289</f>
        <v>3083000</v>
      </c>
      <c r="F23" s="526"/>
      <c r="G23" s="3">
        <v>2540714</v>
      </c>
    </row>
    <row r="24" spans="2:7" ht="15" x14ac:dyDescent="0.2">
      <c r="B24" s="886" t="s">
        <v>1804</v>
      </c>
      <c r="C24" s="887"/>
      <c r="D24" s="437" t="s">
        <v>91</v>
      </c>
      <c r="E24" s="305">
        <f>'общий прайс'!E1290</f>
        <v>3285000</v>
      </c>
      <c r="F24" s="526"/>
      <c r="G24" s="3">
        <v>2707866</v>
      </c>
    </row>
    <row r="25" spans="2:7" ht="15" x14ac:dyDescent="0.2">
      <c r="B25" s="886" t="s">
        <v>1805</v>
      </c>
      <c r="C25" s="887"/>
      <c r="D25" s="437" t="s">
        <v>91</v>
      </c>
      <c r="E25" s="305">
        <f>'общий прайс'!E1291</f>
        <v>4245000</v>
      </c>
      <c r="F25" s="526"/>
      <c r="G25" s="3">
        <v>3499054</v>
      </c>
    </row>
    <row r="26" spans="2:7" ht="15" x14ac:dyDescent="0.2">
      <c r="B26" s="886" t="s">
        <v>1809</v>
      </c>
      <c r="C26" s="887"/>
      <c r="D26" s="437" t="s">
        <v>91</v>
      </c>
      <c r="E26" s="305">
        <f>'общий прайс'!E1292</f>
        <v>4353000</v>
      </c>
      <c r="F26" s="526"/>
      <c r="G26" s="3"/>
    </row>
    <row r="27" spans="2:7" ht="28.5" customHeight="1" x14ac:dyDescent="0.2">
      <c r="B27" s="886" t="s">
        <v>1810</v>
      </c>
      <c r="C27" s="887"/>
      <c r="D27" s="438" t="s">
        <v>91</v>
      </c>
      <c r="E27" s="305">
        <f>'общий прайс'!E1293</f>
        <v>5584000</v>
      </c>
      <c r="F27" s="526"/>
      <c r="G27" s="3"/>
    </row>
    <row r="28" spans="2:7" ht="15" x14ac:dyDescent="0.2">
      <c r="B28" s="886" t="s">
        <v>1811</v>
      </c>
      <c r="C28" s="887"/>
      <c r="D28" s="438" t="s">
        <v>91</v>
      </c>
      <c r="E28" s="305">
        <f>'общий прайс'!E1294</f>
        <v>8991000</v>
      </c>
      <c r="F28" s="526"/>
      <c r="G28" s="3"/>
    </row>
    <row r="29" spans="2:7" ht="31.5" customHeight="1" x14ac:dyDescent="0.2">
      <c r="B29" s="886" t="s">
        <v>1812</v>
      </c>
      <c r="C29" s="887"/>
      <c r="D29" s="438" t="s">
        <v>91</v>
      </c>
      <c r="E29" s="305">
        <f>'общий прайс'!E1295</f>
        <v>10478000</v>
      </c>
      <c r="F29" s="526"/>
      <c r="G29" s="3"/>
    </row>
    <row r="30" spans="2:7" ht="31.5" customHeight="1" x14ac:dyDescent="0.2">
      <c r="B30" s="886" t="s">
        <v>1813</v>
      </c>
      <c r="C30" s="887"/>
      <c r="D30" s="438" t="s">
        <v>91</v>
      </c>
      <c r="E30" s="305">
        <f>'общий прайс'!E1296</f>
        <v>13452000</v>
      </c>
      <c r="F30" s="526"/>
      <c r="G30" s="3"/>
    </row>
    <row r="31" spans="2:7" ht="15" x14ac:dyDescent="0.2">
      <c r="B31" s="886" t="s">
        <v>1814</v>
      </c>
      <c r="C31" s="887"/>
      <c r="D31" s="438" t="s">
        <v>91</v>
      </c>
      <c r="E31" s="305">
        <f>'общий прайс'!E1297</f>
        <v>15954000</v>
      </c>
      <c r="F31" s="526"/>
      <c r="G31" s="3"/>
    </row>
    <row r="32" spans="2:7" ht="15" x14ac:dyDescent="0.2">
      <c r="B32" s="886" t="s">
        <v>1806</v>
      </c>
      <c r="C32" s="887"/>
      <c r="D32" s="438" t="s">
        <v>91</v>
      </c>
      <c r="E32" s="305">
        <f>'общий прайс'!E1298</f>
        <v>5584000</v>
      </c>
      <c r="F32" s="526"/>
      <c r="G32" s="3">
        <v>4602258</v>
      </c>
    </row>
    <row r="33" spans="2:7" ht="15" x14ac:dyDescent="0.2">
      <c r="B33" s="886" t="s">
        <v>1807</v>
      </c>
      <c r="C33" s="887"/>
      <c r="D33" s="438" t="s">
        <v>91</v>
      </c>
      <c r="E33" s="305">
        <f>'общий прайс'!E1299</f>
        <v>5990000</v>
      </c>
      <c r="F33" s="526"/>
      <c r="G33" s="3">
        <v>4936562</v>
      </c>
    </row>
    <row r="34" spans="2:7" ht="15" x14ac:dyDescent="0.2">
      <c r="B34" s="886" t="s">
        <v>1808</v>
      </c>
      <c r="C34" s="887"/>
      <c r="D34" s="438" t="s">
        <v>91</v>
      </c>
      <c r="E34" s="305">
        <f>'общий прайс'!E1300</f>
        <v>6692000</v>
      </c>
      <c r="F34" s="526"/>
      <c r="G34" s="3">
        <v>5516023</v>
      </c>
    </row>
    <row r="35" spans="2:7" ht="15" x14ac:dyDescent="0.2">
      <c r="B35" s="637" t="s">
        <v>1815</v>
      </c>
      <c r="C35" s="638"/>
      <c r="D35" s="438" t="s">
        <v>91</v>
      </c>
      <c r="E35" s="305">
        <f>'общий прайс'!E1301</f>
        <v>1893000</v>
      </c>
      <c r="F35" s="526"/>
      <c r="G35" s="3"/>
    </row>
    <row r="36" spans="2:7" ht="15" x14ac:dyDescent="0.2">
      <c r="B36" s="637" t="s">
        <v>1816</v>
      </c>
      <c r="C36" s="638"/>
      <c r="D36" s="438" t="s">
        <v>91</v>
      </c>
      <c r="E36" s="305">
        <f>'общий прайс'!E1302</f>
        <v>2330000</v>
      </c>
      <c r="F36" s="526"/>
      <c r="G36" s="3"/>
    </row>
    <row r="37" spans="2:7" ht="15" x14ac:dyDescent="0.2">
      <c r="B37" s="637" t="s">
        <v>1817</v>
      </c>
      <c r="C37" s="638"/>
      <c r="D37" s="438" t="s">
        <v>91</v>
      </c>
      <c r="E37" s="305">
        <f>'общий прайс'!E1303</f>
        <v>2787000</v>
      </c>
      <c r="F37" s="526"/>
      <c r="G37" s="3"/>
    </row>
    <row r="38" spans="2:7" ht="15" x14ac:dyDescent="0.2">
      <c r="B38" s="637" t="s">
        <v>1818</v>
      </c>
      <c r="C38" s="638"/>
      <c r="D38" s="438" t="s">
        <v>91</v>
      </c>
      <c r="E38" s="305">
        <f>'общий прайс'!E1304</f>
        <v>3047000</v>
      </c>
      <c r="F38" s="526"/>
      <c r="G38" s="3"/>
    </row>
    <row r="39" spans="2:7" ht="15" x14ac:dyDescent="0.2">
      <c r="B39" s="637" t="s">
        <v>1819</v>
      </c>
      <c r="C39" s="638"/>
      <c r="D39" s="438" t="s">
        <v>91</v>
      </c>
      <c r="E39" s="305">
        <f>'общий прайс'!E1305</f>
        <v>3380000</v>
      </c>
      <c r="F39" s="526"/>
      <c r="G39" s="3"/>
    </row>
    <row r="40" spans="2:7" ht="15" x14ac:dyDescent="0.2">
      <c r="B40" s="637" t="s">
        <v>1820</v>
      </c>
      <c r="C40" s="638"/>
      <c r="D40" s="438" t="s">
        <v>91</v>
      </c>
      <c r="E40" s="305">
        <f>'общий прайс'!E1306</f>
        <v>3786000</v>
      </c>
      <c r="F40" s="526"/>
      <c r="G40" s="3"/>
    </row>
    <row r="41" spans="2:7" ht="15" x14ac:dyDescent="0.2">
      <c r="B41" s="637" t="s">
        <v>1821</v>
      </c>
      <c r="C41" s="638"/>
      <c r="D41" s="438" t="s">
        <v>91</v>
      </c>
      <c r="E41" s="305">
        <f>'общий прайс'!E1307</f>
        <v>4800000</v>
      </c>
      <c r="F41" s="526"/>
      <c r="G41" s="3"/>
    </row>
    <row r="42" spans="2:7" ht="15" x14ac:dyDescent="0.2">
      <c r="B42" s="637" t="s">
        <v>1822</v>
      </c>
      <c r="C42" s="638"/>
      <c r="D42" s="438" t="s">
        <v>91</v>
      </c>
      <c r="E42" s="305">
        <f>'общий прайс'!E1308</f>
        <v>5408000</v>
      </c>
      <c r="F42" s="526"/>
      <c r="G42" s="3"/>
    </row>
  </sheetData>
  <sheetProtection password="9248" sheet="1" objects="1" scenarios="1"/>
  <mergeCells count="32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14:F14"/>
    <mergeCell ref="B15:C15"/>
    <mergeCell ref="B2:C2"/>
    <mergeCell ref="C11:E11"/>
    <mergeCell ref="B12:C12"/>
    <mergeCell ref="B16:C16"/>
    <mergeCell ref="B17:C17"/>
    <mergeCell ref="B18:C18"/>
    <mergeCell ref="B19:C19"/>
    <mergeCell ref="B20:C20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08"/>
  <sheetViews>
    <sheetView view="pageBreakPreview" zoomScaleNormal="100" workbookViewId="0">
      <pane ySplit="12" topLeftCell="A1263" activePane="bottomLeft" state="frozen"/>
      <selection pane="bottomLeft" activeCell="D1098" sqref="D1098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4.8554687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2" width="7.28515625" style="2" hidden="1" customWidth="1"/>
    <col min="13" max="13" width="7.28515625" style="2" customWidth="1"/>
    <col min="14" max="256" width="7.28515625" style="2"/>
    <col min="257" max="257" width="8.42578125" style="2" customWidth="1"/>
    <col min="258" max="258" width="29.5703125" style="2" customWidth="1"/>
    <col min="259" max="259" width="48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8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8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8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8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8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8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8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8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8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8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8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8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8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8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8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8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8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8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8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8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8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8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8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8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8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8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8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8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8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8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8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8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8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8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8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8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8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8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8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8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8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8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8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8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8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8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8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8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8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8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8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8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8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8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8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8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8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8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8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8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8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8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307"/>
      <c r="E1" s="71"/>
      <c r="F1" s="64"/>
    </row>
    <row r="2" spans="2:9" ht="11.25" customHeight="1" x14ac:dyDescent="0.2">
      <c r="B2" s="750" t="s">
        <v>1</v>
      </c>
      <c r="C2" s="750"/>
      <c r="D2" s="65"/>
      <c r="E2" s="69"/>
      <c r="F2" s="68" t="s">
        <v>2</v>
      </c>
    </row>
    <row r="3" spans="2:9" ht="11.25" customHeight="1" x14ac:dyDescent="0.2">
      <c r="B3" s="67" t="s">
        <v>3</v>
      </c>
      <c r="C3" s="69"/>
      <c r="D3" s="65"/>
      <c r="E3" s="69"/>
      <c r="F3" s="68" t="s">
        <v>4</v>
      </c>
    </row>
    <row r="4" spans="2:9" ht="11.25" customHeight="1" x14ac:dyDescent="0.2">
      <c r="B4" s="67" t="s">
        <v>5</v>
      </c>
      <c r="C4" s="69"/>
      <c r="D4" s="65"/>
      <c r="E4" s="69"/>
      <c r="F4" s="68" t="s">
        <v>6</v>
      </c>
    </row>
    <row r="5" spans="2:9" ht="11.25" customHeight="1" x14ac:dyDescent="0.2">
      <c r="B5" s="67" t="s">
        <v>7</v>
      </c>
      <c r="C5" s="69"/>
      <c r="D5" s="65"/>
      <c r="E5" s="69"/>
      <c r="F5" s="68" t="s">
        <v>8</v>
      </c>
    </row>
    <row r="6" spans="2:9" ht="15" customHeight="1" x14ac:dyDescent="0.2">
      <c r="B6" s="67" t="s">
        <v>9</v>
      </c>
      <c r="C6" s="64"/>
      <c r="D6" s="308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18" customHeight="1" thickBot="1" x14ac:dyDescent="0.25">
      <c r="B13" s="92" t="s">
        <v>25</v>
      </c>
      <c r="C13" s="52"/>
      <c r="D13" s="52"/>
      <c r="E13" s="51"/>
      <c r="F13" s="50"/>
      <c r="G13" s="49"/>
      <c r="H13" s="48"/>
      <c r="I13" s="3"/>
    </row>
    <row r="14" spans="2:9" ht="22.5" customHeight="1" thickBot="1" x14ac:dyDescent="0.25">
      <c r="B14" s="608" t="s">
        <v>26</v>
      </c>
      <c r="C14" s="609"/>
      <c r="D14" s="609"/>
      <c r="E14" s="609"/>
      <c r="F14" s="610"/>
      <c r="G14" s="46"/>
    </row>
    <row r="15" spans="2:9" ht="21" customHeight="1" thickBot="1" x14ac:dyDescent="0.25">
      <c r="B15" s="935" t="s">
        <v>27</v>
      </c>
      <c r="C15" s="936"/>
      <c r="D15" s="936"/>
      <c r="E15" s="936"/>
      <c r="F15" s="937"/>
      <c r="G15" s="45"/>
    </row>
    <row r="16" spans="2:9" ht="15.75" customHeight="1" x14ac:dyDescent="0.2">
      <c r="B16" s="613" t="s">
        <v>28</v>
      </c>
      <c r="C16" s="614"/>
      <c r="D16" s="22" t="s">
        <v>29</v>
      </c>
      <c r="E16" s="38">
        <v>41486</v>
      </c>
      <c r="F16" s="44"/>
      <c r="G16" s="13">
        <v>34670</v>
      </c>
    </row>
    <row r="17" spans="2:8" ht="15.75" customHeight="1" x14ac:dyDescent="0.2">
      <c r="B17" s="615" t="s">
        <v>30</v>
      </c>
      <c r="C17" s="616"/>
      <c r="D17" s="15" t="s">
        <v>29</v>
      </c>
      <c r="E17" s="31">
        <v>44308</v>
      </c>
      <c r="F17" s="42"/>
      <c r="G17" s="13">
        <v>36850</v>
      </c>
    </row>
    <row r="18" spans="2:8" ht="15.75" customHeight="1" x14ac:dyDescent="0.2">
      <c r="B18" s="623" t="s">
        <v>31</v>
      </c>
      <c r="C18" s="624"/>
      <c r="D18" s="15" t="s">
        <v>29</v>
      </c>
      <c r="E18" s="31">
        <v>34736</v>
      </c>
      <c r="F18" s="42"/>
      <c r="G18" s="13">
        <v>27884</v>
      </c>
    </row>
    <row r="19" spans="2:8" ht="15.75" customHeight="1" x14ac:dyDescent="0.2">
      <c r="B19" s="623" t="s">
        <v>32</v>
      </c>
      <c r="C19" s="624"/>
      <c r="D19" s="15" t="s">
        <v>29</v>
      </c>
      <c r="E19" s="31">
        <v>29152</v>
      </c>
      <c r="F19" s="42"/>
      <c r="G19" s="13">
        <v>23500</v>
      </c>
    </row>
    <row r="20" spans="2:8" ht="15.75" customHeight="1" x14ac:dyDescent="0.2">
      <c r="B20" s="617" t="s">
        <v>33</v>
      </c>
      <c r="C20" s="938"/>
      <c r="D20" s="15" t="s">
        <v>34</v>
      </c>
      <c r="E20" s="31">
        <v>32250</v>
      </c>
      <c r="F20" s="41"/>
      <c r="G20" s="23"/>
    </row>
    <row r="21" spans="2:8" ht="15.75" customHeight="1" x14ac:dyDescent="0.2">
      <c r="B21" s="623" t="s">
        <v>36</v>
      </c>
      <c r="C21" s="624"/>
      <c r="D21" s="15" t="s">
        <v>29</v>
      </c>
      <c r="E21" s="31">
        <v>28646</v>
      </c>
      <c r="F21" s="41"/>
      <c r="G21" s="23"/>
    </row>
    <row r="22" spans="2:8" ht="15.75" customHeight="1" x14ac:dyDescent="0.2">
      <c r="B22" s="617" t="s">
        <v>37</v>
      </c>
      <c r="C22" s="938"/>
      <c r="D22" s="15" t="s">
        <v>34</v>
      </c>
      <c r="E22" s="31">
        <v>33239</v>
      </c>
      <c r="F22" s="41"/>
      <c r="G22" s="13">
        <v>27678</v>
      </c>
    </row>
    <row r="23" spans="2:8" ht="15.75" customHeight="1" x14ac:dyDescent="0.2">
      <c r="B23" s="623" t="s">
        <v>38</v>
      </c>
      <c r="C23" s="624"/>
      <c r="D23" s="15" t="s">
        <v>29</v>
      </c>
      <c r="E23" s="31">
        <v>28351</v>
      </c>
      <c r="F23" s="41"/>
      <c r="G23" s="13">
        <v>23601</v>
      </c>
    </row>
    <row r="24" spans="2:8" ht="15.75" customHeight="1" x14ac:dyDescent="0.2">
      <c r="B24" s="617" t="s">
        <v>39</v>
      </c>
      <c r="C24" s="938"/>
      <c r="D24" s="15" t="s">
        <v>34</v>
      </c>
      <c r="E24" s="31">
        <v>31000</v>
      </c>
      <c r="F24" s="41"/>
      <c r="G24" s="23"/>
    </row>
    <row r="25" spans="2:8" ht="15.75" customHeight="1" x14ac:dyDescent="0.2">
      <c r="B25" s="617" t="s">
        <v>40</v>
      </c>
      <c r="C25" s="938"/>
      <c r="D25" s="15" t="s">
        <v>34</v>
      </c>
      <c r="E25" s="31">
        <v>27782</v>
      </c>
      <c r="F25" s="41"/>
      <c r="G25" s="23"/>
      <c r="H25" s="4">
        <v>23152</v>
      </c>
    </row>
    <row r="26" spans="2:8" ht="15.75" customHeight="1" x14ac:dyDescent="0.2">
      <c r="B26" s="623" t="s">
        <v>41</v>
      </c>
      <c r="C26" s="925"/>
      <c r="D26" s="15" t="s">
        <v>34</v>
      </c>
      <c r="E26" s="31">
        <v>28584</v>
      </c>
      <c r="F26" s="41"/>
      <c r="G26" s="13">
        <v>23882.17</v>
      </c>
    </row>
    <row r="27" spans="2:8" ht="15.75" customHeight="1" x14ac:dyDescent="0.2">
      <c r="B27" s="623" t="s">
        <v>42</v>
      </c>
      <c r="C27" s="925"/>
      <c r="D27" s="15" t="s">
        <v>34</v>
      </c>
      <c r="E27" s="31">
        <v>24794</v>
      </c>
      <c r="F27" s="41"/>
      <c r="G27" s="13">
        <v>20668.38</v>
      </c>
    </row>
    <row r="28" spans="2:8" ht="15.75" customHeight="1" x14ac:dyDescent="0.2">
      <c r="B28" s="623" t="s">
        <v>43</v>
      </c>
      <c r="C28" s="925"/>
      <c r="D28" s="15" t="s">
        <v>34</v>
      </c>
      <c r="E28" s="31">
        <v>25916</v>
      </c>
      <c r="F28" s="41"/>
      <c r="G28" s="13">
        <v>21620</v>
      </c>
    </row>
    <row r="29" spans="2:8" ht="15.75" customHeight="1" x14ac:dyDescent="0.2">
      <c r="B29" s="623" t="s">
        <v>44</v>
      </c>
      <c r="C29" s="925"/>
      <c r="D29" s="15" t="s">
        <v>34</v>
      </c>
      <c r="E29" s="31">
        <v>22444</v>
      </c>
      <c r="F29" s="41"/>
      <c r="G29" s="23"/>
    </row>
    <row r="30" spans="2:8" ht="15.75" customHeight="1" x14ac:dyDescent="0.2">
      <c r="B30" s="623" t="s">
        <v>45</v>
      </c>
      <c r="C30" s="624"/>
      <c r="D30" s="15" t="s">
        <v>29</v>
      </c>
      <c r="E30" s="31">
        <v>40264</v>
      </c>
      <c r="F30" s="41"/>
      <c r="G30" s="13">
        <v>32882</v>
      </c>
    </row>
    <row r="31" spans="2:8" ht="15.75" customHeight="1" x14ac:dyDescent="0.2">
      <c r="B31" s="623" t="s">
        <v>46</v>
      </c>
      <c r="C31" s="624"/>
      <c r="D31" s="15" t="s">
        <v>29</v>
      </c>
      <c r="E31" s="31">
        <v>37456</v>
      </c>
      <c r="F31" s="42"/>
      <c r="G31" s="13">
        <v>31175</v>
      </c>
    </row>
    <row r="32" spans="2:8" ht="15.75" customHeight="1" x14ac:dyDescent="0.2">
      <c r="B32" s="615" t="s">
        <v>47</v>
      </c>
      <c r="C32" s="616"/>
      <c r="D32" s="15" t="s">
        <v>34</v>
      </c>
      <c r="E32" s="31">
        <v>32700</v>
      </c>
      <c r="F32" s="43"/>
      <c r="G32" s="13"/>
    </row>
    <row r="33" spans="2:8" ht="15.75" customHeight="1" x14ac:dyDescent="0.2">
      <c r="B33" s="615" t="s">
        <v>48</v>
      </c>
      <c r="C33" s="616"/>
      <c r="D33" s="15" t="s">
        <v>34</v>
      </c>
      <c r="E33" s="31">
        <v>28647</v>
      </c>
      <c r="F33" s="43"/>
      <c r="G33" s="13"/>
    </row>
    <row r="34" spans="2:8" ht="15.75" customHeight="1" x14ac:dyDescent="0.2">
      <c r="B34" s="623" t="s">
        <v>49</v>
      </c>
      <c r="C34" s="624"/>
      <c r="D34" s="15" t="s">
        <v>29</v>
      </c>
      <c r="E34" s="31">
        <v>22870</v>
      </c>
      <c r="F34" s="42"/>
      <c r="G34" s="13">
        <v>20547.990000000002</v>
      </c>
    </row>
    <row r="35" spans="2:8" ht="15.75" customHeight="1" x14ac:dyDescent="0.2">
      <c r="B35" s="623" t="s">
        <v>50</v>
      </c>
      <c r="C35" s="624"/>
      <c r="D35" s="15" t="s">
        <v>29</v>
      </c>
      <c r="E35" s="31">
        <v>20153</v>
      </c>
      <c r="F35" s="42"/>
      <c r="G35" s="13">
        <v>17951</v>
      </c>
    </row>
    <row r="36" spans="2:8" ht="15.75" customHeight="1" x14ac:dyDescent="0.2">
      <c r="B36" s="623" t="s">
        <v>51</v>
      </c>
      <c r="C36" s="624"/>
      <c r="D36" s="15" t="s">
        <v>29</v>
      </c>
      <c r="E36" s="31">
        <v>18694</v>
      </c>
      <c r="F36" s="42"/>
      <c r="G36" s="13">
        <v>16846</v>
      </c>
    </row>
    <row r="37" spans="2:8" ht="15.75" customHeight="1" x14ac:dyDescent="0.2">
      <c r="B37" s="623" t="s">
        <v>52</v>
      </c>
      <c r="C37" s="624"/>
      <c r="D37" s="15" t="s">
        <v>29</v>
      </c>
      <c r="E37" s="31">
        <v>15001</v>
      </c>
      <c r="F37" s="42"/>
      <c r="G37" s="13">
        <v>13149</v>
      </c>
    </row>
    <row r="38" spans="2:8" ht="15.75" customHeight="1" x14ac:dyDescent="0.2">
      <c r="B38" s="623" t="s">
        <v>53</v>
      </c>
      <c r="C38" s="624"/>
      <c r="D38" s="15" t="s">
        <v>29</v>
      </c>
      <c r="E38" s="31">
        <v>15305</v>
      </c>
      <c r="F38" s="41"/>
      <c r="G38" s="23">
        <v>14267</v>
      </c>
    </row>
    <row r="39" spans="2:8" ht="15.75" customHeight="1" x14ac:dyDescent="0.2">
      <c r="B39" s="623" t="s">
        <v>54</v>
      </c>
      <c r="C39" s="624"/>
      <c r="D39" s="15" t="s">
        <v>29</v>
      </c>
      <c r="E39" s="31">
        <v>19070</v>
      </c>
      <c r="F39" s="41"/>
      <c r="G39" s="23">
        <v>16014</v>
      </c>
    </row>
    <row r="40" spans="2:8" ht="15.75" customHeight="1" x14ac:dyDescent="0.2">
      <c r="B40" s="623" t="s">
        <v>55</v>
      </c>
      <c r="C40" s="624"/>
      <c r="D40" s="15" t="s">
        <v>29</v>
      </c>
      <c r="E40" s="31">
        <v>20560</v>
      </c>
      <c r="F40" s="41"/>
      <c r="G40" s="23">
        <v>17360</v>
      </c>
    </row>
    <row r="41" spans="2:8" ht="15.75" customHeight="1" x14ac:dyDescent="0.2">
      <c r="B41" s="623" t="s">
        <v>56</v>
      </c>
      <c r="C41" s="624"/>
      <c r="D41" s="15" t="s">
        <v>29</v>
      </c>
      <c r="E41" s="31">
        <v>23330</v>
      </c>
      <c r="F41" s="442"/>
      <c r="G41" s="236">
        <v>18977</v>
      </c>
    </row>
    <row r="42" spans="2:8" ht="15.75" customHeight="1" x14ac:dyDescent="0.2">
      <c r="B42" s="615" t="s">
        <v>1253</v>
      </c>
      <c r="C42" s="616"/>
      <c r="D42" s="15" t="s">
        <v>34</v>
      </c>
      <c r="E42" s="31">
        <f t="shared" ref="E42:E47" si="0">H42*1.2</f>
        <v>12000</v>
      </c>
      <c r="F42" s="442" t="s">
        <v>80</v>
      </c>
      <c r="G42" s="236"/>
      <c r="H42" s="4">
        <v>10000</v>
      </c>
    </row>
    <row r="43" spans="2:8" ht="15.75" customHeight="1" x14ac:dyDescent="0.2">
      <c r="B43" s="615" t="s">
        <v>1254</v>
      </c>
      <c r="C43" s="616"/>
      <c r="D43" s="15" t="s">
        <v>34</v>
      </c>
      <c r="E43" s="31">
        <f t="shared" si="0"/>
        <v>10500</v>
      </c>
      <c r="F43" s="442" t="s">
        <v>80</v>
      </c>
      <c r="G43" s="236"/>
      <c r="H43" s="4">
        <v>8750</v>
      </c>
    </row>
    <row r="44" spans="2:8" ht="15.75" customHeight="1" x14ac:dyDescent="0.2">
      <c r="B44" s="615" t="s">
        <v>1255</v>
      </c>
      <c r="C44" s="616"/>
      <c r="D44" s="15" t="s">
        <v>34</v>
      </c>
      <c r="E44" s="31">
        <f t="shared" si="0"/>
        <v>13500</v>
      </c>
      <c r="F44" s="442" t="s">
        <v>80</v>
      </c>
      <c r="G44" s="236"/>
      <c r="H44" s="4">
        <v>11250</v>
      </c>
    </row>
    <row r="45" spans="2:8" ht="15.75" customHeight="1" x14ac:dyDescent="0.2">
      <c r="B45" s="615" t="s">
        <v>1257</v>
      </c>
      <c r="C45" s="616"/>
      <c r="D45" s="15" t="s">
        <v>34</v>
      </c>
      <c r="E45" s="31">
        <f t="shared" si="0"/>
        <v>14300.4</v>
      </c>
      <c r="F45" s="442" t="s">
        <v>80</v>
      </c>
      <c r="G45" s="236"/>
      <c r="H45" s="4">
        <v>11917</v>
      </c>
    </row>
    <row r="46" spans="2:8" ht="15.75" customHeight="1" x14ac:dyDescent="0.2">
      <c r="B46" s="615" t="s">
        <v>1258</v>
      </c>
      <c r="C46" s="616"/>
      <c r="D46" s="15" t="s">
        <v>34</v>
      </c>
      <c r="E46" s="31">
        <f t="shared" si="0"/>
        <v>13500</v>
      </c>
      <c r="F46" s="442" t="s">
        <v>80</v>
      </c>
      <c r="G46" s="236"/>
      <c r="H46" s="4">
        <v>11250</v>
      </c>
    </row>
    <row r="47" spans="2:8" ht="15.75" customHeight="1" thickBot="1" x14ac:dyDescent="0.25">
      <c r="B47" s="629" t="s">
        <v>1256</v>
      </c>
      <c r="C47" s="630"/>
      <c r="D47" s="104" t="s">
        <v>34</v>
      </c>
      <c r="E47" s="187">
        <f t="shared" si="0"/>
        <v>17000.399999999998</v>
      </c>
      <c r="F47" s="445" t="s">
        <v>80</v>
      </c>
      <c r="G47" s="236"/>
      <c r="H47" s="4">
        <v>14167</v>
      </c>
    </row>
    <row r="48" spans="2:8" ht="17.25" customHeight="1" thickBot="1" x14ac:dyDescent="0.25">
      <c r="B48" s="658" t="s">
        <v>57</v>
      </c>
      <c r="C48" s="659"/>
      <c r="D48" s="659"/>
      <c r="E48" s="659"/>
      <c r="F48" s="661"/>
      <c r="G48" s="94"/>
    </row>
    <row r="49" spans="2:9" s="8" customFormat="1" ht="15" customHeight="1" x14ac:dyDescent="0.2">
      <c r="B49" s="613" t="s">
        <v>58</v>
      </c>
      <c r="C49" s="767"/>
      <c r="D49" s="22" t="s">
        <v>29</v>
      </c>
      <c r="E49" s="38">
        <v>4348</v>
      </c>
      <c r="F49" s="38"/>
      <c r="G49" s="13">
        <v>3264</v>
      </c>
      <c r="H49" s="4"/>
      <c r="I49" s="3"/>
    </row>
    <row r="50" spans="2:9" s="8" customFormat="1" ht="15" customHeight="1" x14ac:dyDescent="0.2">
      <c r="B50" s="625" t="s">
        <v>59</v>
      </c>
      <c r="C50" s="880"/>
      <c r="D50" s="101" t="s">
        <v>34</v>
      </c>
      <c r="E50" s="174">
        <v>4546</v>
      </c>
      <c r="F50" s="174"/>
      <c r="G50" s="13">
        <v>3788</v>
      </c>
      <c r="H50" s="4"/>
      <c r="I50" s="3"/>
    </row>
    <row r="51" spans="2:9" s="8" customFormat="1" ht="15" customHeight="1" x14ac:dyDescent="0.2">
      <c r="B51" s="615" t="s">
        <v>60</v>
      </c>
      <c r="C51" s="624"/>
      <c r="D51" s="15" t="s">
        <v>29</v>
      </c>
      <c r="E51" s="31">
        <v>9391</v>
      </c>
      <c r="F51" s="31"/>
      <c r="G51" s="13">
        <v>7576</v>
      </c>
      <c r="H51" s="4"/>
      <c r="I51" s="3"/>
    </row>
    <row r="52" spans="2:9" s="8" customFormat="1" ht="15" customHeight="1" x14ac:dyDescent="0.2">
      <c r="B52" s="615" t="s">
        <v>61</v>
      </c>
      <c r="C52" s="624"/>
      <c r="D52" s="15" t="s">
        <v>34</v>
      </c>
      <c r="E52" s="31">
        <v>9765</v>
      </c>
      <c r="F52" s="31"/>
      <c r="G52" s="13"/>
      <c r="H52" s="4"/>
      <c r="I52" s="3"/>
    </row>
    <row r="53" spans="2:9" s="8" customFormat="1" ht="15" customHeight="1" x14ac:dyDescent="0.2">
      <c r="B53" s="615" t="s">
        <v>62</v>
      </c>
      <c r="C53" s="624"/>
      <c r="D53" s="15" t="s">
        <v>29</v>
      </c>
      <c r="E53" s="31">
        <v>7548</v>
      </c>
      <c r="F53" s="31"/>
      <c r="G53" s="13">
        <v>5540</v>
      </c>
      <c r="H53" s="4"/>
      <c r="I53" s="3"/>
    </row>
    <row r="54" spans="2:9" s="8" customFormat="1" ht="15" customHeight="1" x14ac:dyDescent="0.2">
      <c r="B54" s="615" t="s">
        <v>63</v>
      </c>
      <c r="C54" s="624"/>
      <c r="D54" s="15" t="s">
        <v>34</v>
      </c>
      <c r="E54" s="31">
        <v>7798</v>
      </c>
      <c r="F54" s="31"/>
      <c r="G54" s="13"/>
      <c r="H54" s="4"/>
      <c r="I54" s="3"/>
    </row>
    <row r="55" spans="2:9" s="8" customFormat="1" ht="15" customHeight="1" x14ac:dyDescent="0.2">
      <c r="B55" s="615" t="s">
        <v>64</v>
      </c>
      <c r="C55" s="624"/>
      <c r="D55" s="15" t="s">
        <v>29</v>
      </c>
      <c r="E55" s="31">
        <v>5754</v>
      </c>
      <c r="F55" s="31"/>
      <c r="G55" s="13">
        <v>5011</v>
      </c>
      <c r="H55" s="4"/>
      <c r="I55" s="3"/>
    </row>
    <row r="56" spans="2:9" s="8" customFormat="1" ht="15" customHeight="1" x14ac:dyDescent="0.2">
      <c r="B56" s="615" t="s">
        <v>65</v>
      </c>
      <c r="C56" s="624"/>
      <c r="D56" s="15" t="s">
        <v>34</v>
      </c>
      <c r="E56" s="187">
        <v>5980</v>
      </c>
      <c r="F56" s="31"/>
      <c r="G56" s="13"/>
      <c r="H56" s="4"/>
      <c r="I56" s="3"/>
    </row>
    <row r="57" spans="2:9" s="8" customFormat="1" ht="15" customHeight="1" x14ac:dyDescent="0.2">
      <c r="B57" s="629" t="s">
        <v>66</v>
      </c>
      <c r="C57" s="783"/>
      <c r="D57" s="15" t="s">
        <v>29</v>
      </c>
      <c r="E57" s="187">
        <v>6293</v>
      </c>
      <c r="F57" s="31"/>
      <c r="G57" s="23"/>
      <c r="H57" s="4"/>
      <c r="I57" s="3"/>
    </row>
    <row r="58" spans="2:9" s="8" customFormat="1" ht="15" customHeight="1" x14ac:dyDescent="0.2">
      <c r="B58" s="629" t="s">
        <v>67</v>
      </c>
      <c r="C58" s="783"/>
      <c r="D58" s="104" t="s">
        <v>34</v>
      </c>
      <c r="E58" s="187">
        <v>6432</v>
      </c>
      <c r="F58" s="187"/>
      <c r="G58" s="23"/>
      <c r="H58" s="4"/>
      <c r="I58" s="3"/>
    </row>
    <row r="59" spans="2:9" s="8" customFormat="1" ht="15" customHeight="1" x14ac:dyDescent="0.2">
      <c r="B59" s="629" t="s">
        <v>68</v>
      </c>
      <c r="C59" s="783"/>
      <c r="D59" s="15" t="s">
        <v>29</v>
      </c>
      <c r="E59" s="31">
        <v>5354</v>
      </c>
      <c r="F59" s="31"/>
      <c r="G59" s="13">
        <v>4635</v>
      </c>
      <c r="H59" s="4"/>
      <c r="I59" s="3"/>
    </row>
    <row r="60" spans="2:9" s="8" customFormat="1" ht="15" customHeight="1" thickBot="1" x14ac:dyDescent="0.25">
      <c r="B60" s="627" t="s">
        <v>69</v>
      </c>
      <c r="C60" s="801"/>
      <c r="D60" s="188" t="s">
        <v>34</v>
      </c>
      <c r="E60" s="309">
        <v>5579</v>
      </c>
      <c r="F60" s="309"/>
      <c r="G60" s="13"/>
      <c r="H60" s="4"/>
      <c r="I60" s="3"/>
    </row>
    <row r="61" spans="2:9" ht="18" customHeight="1" thickBot="1" x14ac:dyDescent="0.25">
      <c r="B61" s="658" t="s">
        <v>913</v>
      </c>
      <c r="C61" s="659"/>
      <c r="D61" s="659"/>
      <c r="E61" s="659"/>
      <c r="F61" s="659"/>
      <c r="G61" s="23"/>
    </row>
    <row r="62" spans="2:9" s="8" customFormat="1" ht="15.75" customHeight="1" x14ac:dyDescent="0.2">
      <c r="B62" s="625" t="s">
        <v>71</v>
      </c>
      <c r="C62" s="815"/>
      <c r="D62" s="22" t="s">
        <v>72</v>
      </c>
      <c r="E62" s="11">
        <v>6747</v>
      </c>
      <c r="F62" s="21"/>
      <c r="G62" s="9">
        <v>5623</v>
      </c>
      <c r="H62" s="4"/>
      <c r="I62" s="3"/>
    </row>
    <row r="63" spans="2:9" s="8" customFormat="1" ht="15.75" customHeight="1" x14ac:dyDescent="0.2">
      <c r="B63" s="621" t="s">
        <v>73</v>
      </c>
      <c r="C63" s="923"/>
      <c r="D63" s="15" t="s">
        <v>74</v>
      </c>
      <c r="E63" s="96">
        <v>13000</v>
      </c>
      <c r="F63" s="14"/>
      <c r="G63" s="13">
        <v>8204</v>
      </c>
      <c r="H63" s="4"/>
      <c r="I63" s="3"/>
    </row>
    <row r="64" spans="2:9" s="8" customFormat="1" ht="15.75" customHeight="1" x14ac:dyDescent="0.2">
      <c r="B64" s="615" t="s">
        <v>75</v>
      </c>
      <c r="C64" s="656"/>
      <c r="D64" s="15" t="s">
        <v>74</v>
      </c>
      <c r="E64" s="96">
        <v>19000</v>
      </c>
      <c r="F64" s="14"/>
      <c r="G64" s="13">
        <v>14105</v>
      </c>
      <c r="H64" s="4"/>
      <c r="I64" s="3"/>
    </row>
    <row r="65" spans="2:9" s="8" customFormat="1" ht="15.75" customHeight="1" x14ac:dyDescent="0.2">
      <c r="B65" s="615" t="s">
        <v>76</v>
      </c>
      <c r="C65" s="924"/>
      <c r="D65" s="15" t="s">
        <v>72</v>
      </c>
      <c r="E65" s="96">
        <v>17800</v>
      </c>
      <c r="F65" s="14"/>
      <c r="G65" s="13">
        <v>13234</v>
      </c>
      <c r="H65" s="4"/>
      <c r="I65" s="3"/>
    </row>
    <row r="66" spans="2:9" s="8" customFormat="1" ht="30" customHeight="1" x14ac:dyDescent="0.2">
      <c r="B66" s="615" t="s">
        <v>1234</v>
      </c>
      <c r="C66" s="616"/>
      <c r="D66" s="20" t="s">
        <v>72</v>
      </c>
      <c r="E66" s="213">
        <v>25100</v>
      </c>
      <c r="F66" s="14"/>
      <c r="G66" s="13"/>
      <c r="H66" s="4"/>
      <c r="I66" s="3"/>
    </row>
    <row r="67" spans="2:9" s="8" customFormat="1" ht="30.75" customHeight="1" x14ac:dyDescent="0.2">
      <c r="B67" s="615" t="s">
        <v>77</v>
      </c>
      <c r="C67" s="616"/>
      <c r="D67" s="20" t="s">
        <v>72</v>
      </c>
      <c r="E67" s="213">
        <v>21900</v>
      </c>
      <c r="F67" s="14"/>
      <c r="G67" s="13"/>
      <c r="H67" s="4"/>
      <c r="I67" s="3"/>
    </row>
    <row r="68" spans="2:9" s="8" customFormat="1" ht="30.75" customHeight="1" x14ac:dyDescent="0.2">
      <c r="B68" s="615" t="s">
        <v>78</v>
      </c>
      <c r="C68" s="616"/>
      <c r="D68" s="20" t="s">
        <v>72</v>
      </c>
      <c r="E68" s="213">
        <v>20600</v>
      </c>
      <c r="F68" s="14"/>
      <c r="G68" s="13"/>
      <c r="H68" s="4"/>
      <c r="I68" s="3"/>
    </row>
    <row r="69" spans="2:9" s="8" customFormat="1" ht="30" customHeight="1" x14ac:dyDescent="0.2">
      <c r="B69" s="615" t="s">
        <v>79</v>
      </c>
      <c r="C69" s="656"/>
      <c r="D69" s="20" t="s">
        <v>72</v>
      </c>
      <c r="E69" s="213">
        <v>24000</v>
      </c>
      <c r="F69" s="19"/>
      <c r="G69" s="13"/>
      <c r="H69" s="4"/>
      <c r="I69" s="3"/>
    </row>
    <row r="70" spans="2:9" s="8" customFormat="1" ht="30.75" customHeight="1" x14ac:dyDescent="0.2">
      <c r="B70" s="615" t="s">
        <v>81</v>
      </c>
      <c r="C70" s="924"/>
      <c r="D70" s="20" t="s">
        <v>72</v>
      </c>
      <c r="E70" s="213">
        <v>19750</v>
      </c>
      <c r="F70" s="19"/>
      <c r="G70" s="13"/>
      <c r="H70" s="4"/>
      <c r="I70" s="3"/>
    </row>
    <row r="71" spans="2:9" s="8" customFormat="1" ht="30" customHeight="1" x14ac:dyDescent="0.2">
      <c r="B71" s="615" t="s">
        <v>82</v>
      </c>
      <c r="C71" s="656"/>
      <c r="D71" s="20" t="s">
        <v>74</v>
      </c>
      <c r="E71" s="213">
        <v>16800</v>
      </c>
      <c r="F71" s="14"/>
      <c r="G71" s="13">
        <v>10751</v>
      </c>
      <c r="H71" s="4"/>
      <c r="I71" s="3"/>
    </row>
    <row r="72" spans="2:9" s="8" customFormat="1" ht="30.75" customHeight="1" x14ac:dyDescent="0.2">
      <c r="B72" s="615" t="s">
        <v>83</v>
      </c>
      <c r="C72" s="924"/>
      <c r="D72" s="20" t="s">
        <v>72</v>
      </c>
      <c r="E72" s="214">
        <v>16000</v>
      </c>
      <c r="F72" s="14"/>
      <c r="G72" s="9">
        <v>10327</v>
      </c>
      <c r="H72" s="4"/>
      <c r="I72" s="3"/>
    </row>
    <row r="73" spans="2:9" s="8" customFormat="1" ht="29.25" hidden="1" customHeight="1" x14ac:dyDescent="0.2">
      <c r="B73" s="615" t="s">
        <v>84</v>
      </c>
      <c r="C73" s="656"/>
      <c r="D73" s="15" t="s">
        <v>85</v>
      </c>
      <c r="E73" s="214">
        <v>19000</v>
      </c>
      <c r="F73" s="16" t="s">
        <v>35</v>
      </c>
      <c r="G73" s="13">
        <v>14934.8</v>
      </c>
      <c r="H73" s="4"/>
      <c r="I73" s="3"/>
    </row>
    <row r="74" spans="2:9" s="8" customFormat="1" ht="15.75" hidden="1" customHeight="1" x14ac:dyDescent="0.2">
      <c r="B74" s="615" t="s">
        <v>86</v>
      </c>
      <c r="C74" s="656"/>
      <c r="D74" s="15" t="s">
        <v>85</v>
      </c>
      <c r="E74" s="98">
        <v>19375</v>
      </c>
      <c r="F74" s="16" t="s">
        <v>35</v>
      </c>
      <c r="G74" s="13">
        <v>15553.32</v>
      </c>
      <c r="H74" s="4"/>
      <c r="I74" s="3"/>
    </row>
    <row r="75" spans="2:9" s="8" customFormat="1" ht="15.75" hidden="1" customHeight="1" x14ac:dyDescent="0.2">
      <c r="B75" s="615" t="s">
        <v>87</v>
      </c>
      <c r="C75" s="656"/>
      <c r="D75" s="15" t="s">
        <v>85</v>
      </c>
      <c r="E75" s="98">
        <v>16000</v>
      </c>
      <c r="F75" s="16" t="s">
        <v>35</v>
      </c>
      <c r="G75" s="13">
        <v>13047.84</v>
      </c>
      <c r="H75" s="4"/>
      <c r="I75" s="3"/>
    </row>
    <row r="76" spans="2:9" s="8" customFormat="1" ht="15.75" hidden="1" customHeight="1" x14ac:dyDescent="0.2">
      <c r="B76" s="615" t="s">
        <v>88</v>
      </c>
      <c r="C76" s="656"/>
      <c r="D76" s="15" t="s">
        <v>72</v>
      </c>
      <c r="E76" s="98">
        <v>9000</v>
      </c>
      <c r="F76" s="16" t="s">
        <v>35</v>
      </c>
      <c r="G76" s="13">
        <v>8662.36</v>
      </c>
      <c r="H76" s="4"/>
      <c r="I76" s="3"/>
    </row>
    <row r="77" spans="2:9" s="8" customFormat="1" ht="15.75" hidden="1" customHeight="1" x14ac:dyDescent="0.2">
      <c r="B77" s="615" t="s">
        <v>89</v>
      </c>
      <c r="C77" s="656"/>
      <c r="D77" s="15" t="s">
        <v>72</v>
      </c>
      <c r="E77" s="98">
        <v>17080</v>
      </c>
      <c r="F77" s="16" t="s">
        <v>35</v>
      </c>
      <c r="G77" s="13">
        <v>15818.4</v>
      </c>
      <c r="H77" s="4"/>
      <c r="I77" s="3"/>
    </row>
    <row r="78" spans="2:9" s="8" customFormat="1" ht="30" customHeight="1" x14ac:dyDescent="0.2">
      <c r="B78" s="615" t="s">
        <v>1252</v>
      </c>
      <c r="C78" s="616"/>
      <c r="D78" s="20" t="s">
        <v>91</v>
      </c>
      <c r="E78" s="214">
        <f>H78*1.2</f>
        <v>150000</v>
      </c>
      <c r="F78" s="443" t="s">
        <v>80</v>
      </c>
      <c r="G78" s="13"/>
      <c r="H78" s="4">
        <v>125000</v>
      </c>
      <c r="I78" s="3"/>
    </row>
    <row r="79" spans="2:9" s="8" customFormat="1" ht="15.75" customHeight="1" x14ac:dyDescent="0.2">
      <c r="B79" s="615" t="s">
        <v>1236</v>
      </c>
      <c r="C79" s="616"/>
      <c r="D79" s="15" t="s">
        <v>91</v>
      </c>
      <c r="E79" s="98">
        <v>241207</v>
      </c>
      <c r="F79" s="16"/>
      <c r="G79" s="13"/>
      <c r="H79" s="4"/>
      <c r="I79" s="3"/>
    </row>
    <row r="80" spans="2:9" s="8" customFormat="1" ht="15.75" customHeight="1" x14ac:dyDescent="0.2">
      <c r="B80" s="615" t="s">
        <v>90</v>
      </c>
      <c r="C80" s="616"/>
      <c r="D80" s="15" t="s">
        <v>91</v>
      </c>
      <c r="E80" s="98">
        <v>167004</v>
      </c>
      <c r="F80" s="16"/>
      <c r="G80" s="13"/>
      <c r="H80" s="4"/>
      <c r="I80" s="3"/>
    </row>
    <row r="81" spans="2:9" s="8" customFormat="1" ht="15.75" customHeight="1" x14ac:dyDescent="0.2">
      <c r="B81" s="615" t="s">
        <v>92</v>
      </c>
      <c r="C81" s="616"/>
      <c r="D81" s="15" t="s">
        <v>91</v>
      </c>
      <c r="E81" s="98">
        <v>53100</v>
      </c>
      <c r="F81" s="16"/>
      <c r="G81" s="13"/>
      <c r="H81" s="4"/>
      <c r="I81" s="3"/>
    </row>
    <row r="82" spans="2:9" s="8" customFormat="1" ht="29.25" customHeight="1" x14ac:dyDescent="0.2">
      <c r="B82" s="615" t="s">
        <v>1235</v>
      </c>
      <c r="C82" s="616"/>
      <c r="D82" s="20" t="s">
        <v>91</v>
      </c>
      <c r="E82" s="214">
        <v>294300</v>
      </c>
      <c r="F82" s="16"/>
      <c r="G82" s="13"/>
      <c r="H82" s="4"/>
      <c r="I82" s="3"/>
    </row>
    <row r="83" spans="2:9" s="8" customFormat="1" ht="30" customHeight="1" x14ac:dyDescent="0.2">
      <c r="B83" s="615" t="s">
        <v>93</v>
      </c>
      <c r="C83" s="616"/>
      <c r="D83" s="20" t="s">
        <v>94</v>
      </c>
      <c r="E83" s="214">
        <v>198000</v>
      </c>
      <c r="F83" s="16"/>
      <c r="G83" s="13"/>
      <c r="H83" s="4"/>
      <c r="I83" s="3"/>
    </row>
    <row r="84" spans="2:9" s="8" customFormat="1" ht="30" customHeight="1" x14ac:dyDescent="0.2">
      <c r="B84" s="615" t="s">
        <v>95</v>
      </c>
      <c r="C84" s="616"/>
      <c r="D84" s="20" t="s">
        <v>94</v>
      </c>
      <c r="E84" s="214">
        <v>61800</v>
      </c>
      <c r="F84" s="16"/>
      <c r="G84" s="13"/>
      <c r="H84" s="4"/>
      <c r="I84" s="3"/>
    </row>
    <row r="85" spans="2:9" s="8" customFormat="1" ht="15.75" customHeight="1" x14ac:dyDescent="0.2">
      <c r="B85" s="629" t="s">
        <v>96</v>
      </c>
      <c r="C85" s="926"/>
      <c r="D85" s="15" t="s">
        <v>97</v>
      </c>
      <c r="E85" s="98">
        <v>355200</v>
      </c>
      <c r="F85" s="14"/>
      <c r="G85" s="13">
        <v>14467</v>
      </c>
      <c r="H85" s="4"/>
      <c r="I85" s="3"/>
    </row>
    <row r="86" spans="2:9" s="8" customFormat="1" ht="15.75" customHeight="1" thickBot="1" x14ac:dyDescent="0.25">
      <c r="B86" s="629" t="s">
        <v>98</v>
      </c>
      <c r="C86" s="927"/>
      <c r="D86" s="12" t="s">
        <v>97</v>
      </c>
      <c r="E86" s="33">
        <v>806016</v>
      </c>
      <c r="F86" s="10"/>
      <c r="G86" s="9">
        <v>12890</v>
      </c>
      <c r="H86" s="4"/>
      <c r="I86" s="3"/>
    </row>
    <row r="87" spans="2:9" s="8" customFormat="1" ht="15.75" customHeight="1" thickBot="1" x14ac:dyDescent="0.25">
      <c r="B87" s="632" t="s">
        <v>1573</v>
      </c>
      <c r="C87" s="633"/>
      <c r="D87" s="633"/>
      <c r="E87" s="633"/>
      <c r="F87" s="634"/>
      <c r="G87" s="134"/>
      <c r="H87" s="4"/>
      <c r="I87" s="3"/>
    </row>
    <row r="88" spans="2:9" s="8" customFormat="1" ht="33" customHeight="1" thickBot="1" x14ac:dyDescent="0.25">
      <c r="B88" s="635" t="s">
        <v>1574</v>
      </c>
      <c r="C88" s="636"/>
      <c r="D88" s="465" t="s">
        <v>91</v>
      </c>
      <c r="E88" s="467">
        <f>G88*1.2</f>
        <v>252621.59999999998</v>
      </c>
      <c r="F88" s="466" t="s">
        <v>80</v>
      </c>
      <c r="G88" s="140">
        <v>210518</v>
      </c>
      <c r="H88" s="4"/>
      <c r="I88" s="3"/>
    </row>
    <row r="89" spans="2:9" s="8" customFormat="1" ht="17.25" customHeight="1" thickBot="1" x14ac:dyDescent="0.25">
      <c r="B89" s="632" t="s">
        <v>1576</v>
      </c>
      <c r="C89" s="633"/>
      <c r="D89" s="633"/>
      <c r="E89" s="633"/>
      <c r="F89" s="634"/>
      <c r="G89" s="468"/>
      <c r="H89" s="4"/>
      <c r="I89" s="3"/>
    </row>
    <row r="90" spans="2:9" s="8" customFormat="1" ht="16.5" customHeight="1" x14ac:dyDescent="0.2">
      <c r="B90" s="613" t="s">
        <v>1577</v>
      </c>
      <c r="C90" s="614"/>
      <c r="D90" s="117" t="s">
        <v>34</v>
      </c>
      <c r="E90" s="107">
        <v>104000</v>
      </c>
      <c r="F90" s="399" t="s">
        <v>80</v>
      </c>
      <c r="G90" s="140"/>
      <c r="H90" s="4"/>
      <c r="I90" s="3"/>
    </row>
    <row r="91" spans="2:9" s="8" customFormat="1" ht="16.5" customHeight="1" x14ac:dyDescent="0.2">
      <c r="B91" s="615" t="s">
        <v>1578</v>
      </c>
      <c r="C91" s="616"/>
      <c r="D91" s="20" t="s">
        <v>34</v>
      </c>
      <c r="E91" s="102">
        <v>99000</v>
      </c>
      <c r="F91" s="409" t="s">
        <v>80</v>
      </c>
      <c r="G91" s="140"/>
      <c r="H91" s="4"/>
      <c r="I91" s="3"/>
    </row>
    <row r="92" spans="2:9" s="8" customFormat="1" ht="16.5" customHeight="1" x14ac:dyDescent="0.2">
      <c r="B92" s="615" t="s">
        <v>1579</v>
      </c>
      <c r="C92" s="616"/>
      <c r="D92" s="20" t="s">
        <v>34</v>
      </c>
      <c r="E92" s="102">
        <v>99000</v>
      </c>
      <c r="F92" s="409" t="s">
        <v>80</v>
      </c>
      <c r="G92" s="140"/>
      <c r="H92" s="4"/>
      <c r="I92" s="3"/>
    </row>
    <row r="93" spans="2:9" s="8" customFormat="1" ht="16.5" customHeight="1" x14ac:dyDescent="0.2">
      <c r="B93" s="615" t="s">
        <v>1580</v>
      </c>
      <c r="C93" s="616"/>
      <c r="D93" s="20" t="s">
        <v>34</v>
      </c>
      <c r="E93" s="102">
        <v>99000</v>
      </c>
      <c r="F93" s="409" t="s">
        <v>80</v>
      </c>
      <c r="G93" s="140"/>
      <c r="H93" s="4"/>
      <c r="I93" s="3"/>
    </row>
    <row r="94" spans="2:9" s="8" customFormat="1" ht="33" customHeight="1" x14ac:dyDescent="0.2">
      <c r="B94" s="615" t="s">
        <v>1581</v>
      </c>
      <c r="C94" s="616"/>
      <c r="D94" s="20" t="s">
        <v>34</v>
      </c>
      <c r="E94" s="102">
        <v>122000</v>
      </c>
      <c r="F94" s="409" t="s">
        <v>80</v>
      </c>
      <c r="G94" s="140"/>
      <c r="H94" s="4"/>
      <c r="I94" s="3"/>
    </row>
    <row r="95" spans="2:9" s="8" customFormat="1" ht="17.25" customHeight="1" x14ac:dyDescent="0.2">
      <c r="B95" s="629" t="s">
        <v>1582</v>
      </c>
      <c r="C95" s="630"/>
      <c r="D95" s="105" t="s">
        <v>1583</v>
      </c>
      <c r="E95" s="469">
        <v>481000</v>
      </c>
      <c r="F95" s="402" t="s">
        <v>80</v>
      </c>
      <c r="G95" s="407"/>
      <c r="H95" s="4"/>
      <c r="I95" s="3"/>
    </row>
    <row r="96" spans="2:9" s="8" customFormat="1" ht="17.25" customHeight="1" thickBot="1" x14ac:dyDescent="0.25">
      <c r="B96" s="627" t="s">
        <v>1584</v>
      </c>
      <c r="C96" s="628"/>
      <c r="D96" s="106" t="s">
        <v>417</v>
      </c>
      <c r="E96" s="115">
        <v>472000</v>
      </c>
      <c r="F96" s="398" t="s">
        <v>80</v>
      </c>
      <c r="G96" s="140"/>
      <c r="H96" s="4"/>
      <c r="I96" s="3"/>
    </row>
    <row r="97" spans="2:9" ht="19.5" hidden="1" customHeight="1" thickBot="1" x14ac:dyDescent="0.25">
      <c r="B97" s="645" t="s">
        <v>914</v>
      </c>
      <c r="C97" s="646"/>
      <c r="D97" s="646"/>
      <c r="E97" s="646"/>
      <c r="F97" s="646"/>
      <c r="G97" s="94"/>
    </row>
    <row r="98" spans="2:9" s="238" customFormat="1" ht="15" hidden="1" customHeight="1" thickBot="1" x14ac:dyDescent="0.25">
      <c r="B98" s="930" t="s">
        <v>915</v>
      </c>
      <c r="C98" s="754"/>
      <c r="D98" s="754"/>
      <c r="E98" s="931"/>
      <c r="F98" s="310"/>
      <c r="G98" s="23"/>
      <c r="H98" s="4"/>
      <c r="I98" s="3"/>
    </row>
    <row r="99" spans="2:9" s="238" customFormat="1" ht="15" hidden="1" customHeight="1" thickBot="1" x14ac:dyDescent="0.25">
      <c r="B99" s="932" t="s">
        <v>916</v>
      </c>
      <c r="C99" s="933"/>
      <c r="D99" s="311" t="s">
        <v>34</v>
      </c>
      <c r="E99" s="312">
        <v>61200</v>
      </c>
      <c r="F99" s="313"/>
      <c r="G99" s="23"/>
      <c r="H99" s="4"/>
      <c r="I99" s="3"/>
    </row>
    <row r="100" spans="2:9" s="238" customFormat="1" ht="15" hidden="1" customHeight="1" thickBot="1" x14ac:dyDescent="0.25">
      <c r="B100" s="731" t="s">
        <v>917</v>
      </c>
      <c r="C100" s="732"/>
      <c r="D100" s="733"/>
      <c r="E100" s="934"/>
      <c r="F100" s="310"/>
      <c r="G100" s="23"/>
      <c r="H100" s="4"/>
      <c r="I100" s="3"/>
    </row>
    <row r="101" spans="2:9" s="238" customFormat="1" ht="27.75" hidden="1" customHeight="1" x14ac:dyDescent="0.2">
      <c r="B101" s="746" t="s">
        <v>918</v>
      </c>
      <c r="C101" s="747"/>
      <c r="D101" s="314" t="s">
        <v>34</v>
      </c>
      <c r="E101" s="258">
        <v>75600</v>
      </c>
      <c r="F101" s="315"/>
      <c r="G101" s="23"/>
      <c r="H101" s="4"/>
      <c r="I101" s="3"/>
    </row>
    <row r="102" spans="2:9" s="238" customFormat="1" ht="15" hidden="1" customHeight="1" x14ac:dyDescent="0.2">
      <c r="B102" s="746" t="s">
        <v>919</v>
      </c>
      <c r="C102" s="747"/>
      <c r="D102" s="316" t="s">
        <v>34</v>
      </c>
      <c r="E102" s="261">
        <v>75600</v>
      </c>
      <c r="F102" s="315"/>
      <c r="G102" s="23"/>
      <c r="H102" s="4"/>
      <c r="I102" s="3"/>
    </row>
    <row r="103" spans="2:9" s="238" customFormat="1" ht="15" hidden="1" customHeight="1" x14ac:dyDescent="0.2">
      <c r="B103" s="748" t="s">
        <v>920</v>
      </c>
      <c r="C103" s="749"/>
      <c r="D103" s="316" t="s">
        <v>34</v>
      </c>
      <c r="E103" s="261">
        <v>83400</v>
      </c>
      <c r="F103" s="315"/>
      <c r="G103" s="23"/>
      <c r="H103" s="4"/>
      <c r="I103" s="3"/>
    </row>
    <row r="104" spans="2:9" s="238" customFormat="1" ht="15" hidden="1" customHeight="1" x14ac:dyDescent="0.2">
      <c r="B104" s="746" t="s">
        <v>921</v>
      </c>
      <c r="C104" s="747"/>
      <c r="D104" s="316" t="s">
        <v>34</v>
      </c>
      <c r="E104" s="261">
        <v>83400</v>
      </c>
      <c r="F104" s="315"/>
      <c r="G104" s="13">
        <v>60303.29</v>
      </c>
      <c r="H104" s="4"/>
      <c r="I104" s="3"/>
    </row>
    <row r="105" spans="2:9" s="238" customFormat="1" ht="15" hidden="1" customHeight="1" thickBot="1" x14ac:dyDescent="0.25">
      <c r="B105" s="742" t="s">
        <v>922</v>
      </c>
      <c r="C105" s="743"/>
      <c r="D105" s="317" t="s">
        <v>34</v>
      </c>
      <c r="E105" s="265">
        <v>83400</v>
      </c>
      <c r="F105" s="318"/>
      <c r="G105" s="13">
        <v>33333.33</v>
      </c>
      <c r="H105" s="4"/>
      <c r="I105" s="3"/>
    </row>
    <row r="106" spans="2:9" s="238" customFormat="1" ht="15" hidden="1" customHeight="1" thickBot="1" x14ac:dyDescent="0.25">
      <c r="B106" s="731" t="s">
        <v>923</v>
      </c>
      <c r="C106" s="732"/>
      <c r="D106" s="733"/>
      <c r="E106" s="734"/>
      <c r="F106" s="310"/>
      <c r="G106" s="23"/>
      <c r="H106" s="4"/>
      <c r="I106" s="3"/>
    </row>
    <row r="107" spans="2:9" s="238" customFormat="1" ht="15" hidden="1" customHeight="1" x14ac:dyDescent="0.2">
      <c r="B107" s="740" t="s">
        <v>924</v>
      </c>
      <c r="C107" s="741"/>
      <c r="D107" s="314" t="s">
        <v>34</v>
      </c>
      <c r="E107" s="319">
        <v>92900</v>
      </c>
      <c r="F107" s="315"/>
      <c r="G107" s="23"/>
      <c r="H107" s="4"/>
      <c r="I107" s="3"/>
    </row>
    <row r="108" spans="2:9" s="238" customFormat="1" ht="15" hidden="1" customHeight="1" x14ac:dyDescent="0.2">
      <c r="B108" s="740" t="s">
        <v>925</v>
      </c>
      <c r="C108" s="741"/>
      <c r="D108" s="316" t="s">
        <v>34</v>
      </c>
      <c r="E108" s="319">
        <v>92900</v>
      </c>
      <c r="F108" s="315"/>
      <c r="G108" s="23"/>
      <c r="H108" s="4"/>
      <c r="I108" s="3"/>
    </row>
    <row r="109" spans="2:9" s="238" customFormat="1" ht="15" hidden="1" customHeight="1" x14ac:dyDescent="0.2">
      <c r="B109" s="740" t="s">
        <v>926</v>
      </c>
      <c r="C109" s="741"/>
      <c r="D109" s="316" t="s">
        <v>34</v>
      </c>
      <c r="E109" s="320">
        <v>105800</v>
      </c>
      <c r="F109" s="315"/>
      <c r="G109" s="23"/>
      <c r="H109" s="4"/>
      <c r="I109" s="3"/>
    </row>
    <row r="110" spans="2:9" s="238" customFormat="1" ht="15" hidden="1" customHeight="1" thickBot="1" x14ac:dyDescent="0.25">
      <c r="B110" s="742" t="s">
        <v>927</v>
      </c>
      <c r="C110" s="743"/>
      <c r="D110" s="317" t="s">
        <v>34</v>
      </c>
      <c r="E110" s="321">
        <v>100400</v>
      </c>
      <c r="F110" s="315"/>
      <c r="G110" s="23"/>
      <c r="H110" s="4"/>
      <c r="I110" s="3"/>
    </row>
    <row r="111" spans="2:9" s="238" customFormat="1" ht="15" hidden="1" customHeight="1" thickBot="1" x14ac:dyDescent="0.25">
      <c r="B111" s="731" t="s">
        <v>928</v>
      </c>
      <c r="C111" s="732"/>
      <c r="D111" s="733"/>
      <c r="E111" s="934"/>
      <c r="F111" s="322"/>
      <c r="G111" s="23"/>
      <c r="H111" s="4"/>
      <c r="I111" s="3"/>
    </row>
    <row r="112" spans="2:9" s="238" customFormat="1" ht="15" hidden="1" customHeight="1" thickBot="1" x14ac:dyDescent="0.25">
      <c r="B112" s="735" t="s">
        <v>929</v>
      </c>
      <c r="C112" s="736"/>
      <c r="D112" s="311" t="s">
        <v>34</v>
      </c>
      <c r="E112" s="323">
        <v>111800</v>
      </c>
      <c r="F112" s="324"/>
      <c r="G112" s="23"/>
      <c r="H112" s="4"/>
      <c r="I112" s="3"/>
    </row>
    <row r="113" spans="2:9" s="238" customFormat="1" ht="15" hidden="1" customHeight="1" thickBot="1" x14ac:dyDescent="0.25">
      <c r="B113" s="731" t="s">
        <v>930</v>
      </c>
      <c r="C113" s="732"/>
      <c r="D113" s="733"/>
      <c r="E113" s="734"/>
      <c r="F113" s="322"/>
      <c r="G113" s="23"/>
      <c r="H113" s="4"/>
      <c r="I113" s="3"/>
    </row>
    <row r="114" spans="2:9" s="238" customFormat="1" ht="15" hidden="1" customHeight="1" thickBot="1" x14ac:dyDescent="0.25">
      <c r="B114" s="735" t="s">
        <v>931</v>
      </c>
      <c r="C114" s="736"/>
      <c r="D114" s="311" t="s">
        <v>34</v>
      </c>
      <c r="E114" s="325">
        <v>87500</v>
      </c>
      <c r="F114" s="324"/>
      <c r="G114" s="23"/>
      <c r="H114" s="4"/>
      <c r="I114" s="3"/>
    </row>
    <row r="115" spans="2:9" s="238" customFormat="1" ht="15" hidden="1" customHeight="1" thickBot="1" x14ac:dyDescent="0.3">
      <c r="B115" s="737" t="s">
        <v>932</v>
      </c>
      <c r="C115" s="738"/>
      <c r="D115" s="738"/>
      <c r="E115" s="739"/>
      <c r="F115" s="326"/>
      <c r="G115" s="23"/>
      <c r="H115" s="4"/>
      <c r="I115" s="3"/>
    </row>
    <row r="116" spans="2:9" s="238" customFormat="1" ht="15" hidden="1" customHeight="1" x14ac:dyDescent="0.25">
      <c r="B116" s="723" t="s">
        <v>933</v>
      </c>
      <c r="C116" s="724"/>
      <c r="D116" s="314" t="s">
        <v>72</v>
      </c>
      <c r="E116" s="319">
        <v>43600</v>
      </c>
      <c r="F116" s="327"/>
      <c r="G116" s="23"/>
      <c r="H116" s="4"/>
      <c r="I116" s="3"/>
    </row>
    <row r="117" spans="2:9" s="238" customFormat="1" ht="15" hidden="1" customHeight="1" x14ac:dyDescent="0.25">
      <c r="B117" s="723" t="s">
        <v>934</v>
      </c>
      <c r="C117" s="724"/>
      <c r="D117" s="316" t="s">
        <v>72</v>
      </c>
      <c r="E117" s="319">
        <v>39600</v>
      </c>
      <c r="F117" s="327"/>
      <c r="G117" s="23"/>
      <c r="H117" s="4"/>
      <c r="I117" s="3"/>
    </row>
    <row r="118" spans="2:9" s="238" customFormat="1" ht="15" hidden="1" customHeight="1" x14ac:dyDescent="0.25">
      <c r="B118" s="723" t="s">
        <v>935</v>
      </c>
      <c r="C118" s="724"/>
      <c r="D118" s="316" t="s">
        <v>72</v>
      </c>
      <c r="E118" s="319">
        <v>44800</v>
      </c>
      <c r="F118" s="327"/>
      <c r="G118" s="23"/>
      <c r="H118" s="4"/>
      <c r="I118" s="3"/>
    </row>
    <row r="119" spans="2:9" s="238" customFormat="1" ht="15" hidden="1" customHeight="1" x14ac:dyDescent="0.25">
      <c r="B119" s="723" t="s">
        <v>936</v>
      </c>
      <c r="C119" s="724"/>
      <c r="D119" s="316" t="s">
        <v>91</v>
      </c>
      <c r="E119" s="319">
        <v>98300</v>
      </c>
      <c r="F119" s="327"/>
      <c r="G119" s="23"/>
      <c r="H119" s="4"/>
      <c r="I119" s="3"/>
    </row>
    <row r="120" spans="2:9" s="238" customFormat="1" ht="15" hidden="1" customHeight="1" x14ac:dyDescent="0.25">
      <c r="B120" s="723" t="s">
        <v>937</v>
      </c>
      <c r="C120" s="724"/>
      <c r="D120" s="316" t="s">
        <v>91</v>
      </c>
      <c r="E120" s="319">
        <v>101100</v>
      </c>
      <c r="F120" s="327"/>
      <c r="G120" s="9">
        <v>71737</v>
      </c>
      <c r="H120" s="4"/>
      <c r="I120" s="3"/>
    </row>
    <row r="121" spans="2:9" s="238" customFormat="1" ht="15" hidden="1" customHeight="1" x14ac:dyDescent="0.25">
      <c r="B121" s="723" t="s">
        <v>938</v>
      </c>
      <c r="C121" s="724"/>
      <c r="D121" s="328" t="s">
        <v>91</v>
      </c>
      <c r="E121" s="319">
        <v>395300</v>
      </c>
      <c r="F121" s="327"/>
      <c r="G121" s="9"/>
      <c r="H121" s="4"/>
      <c r="I121" s="3"/>
    </row>
    <row r="122" spans="2:9" s="238" customFormat="1" ht="15" hidden="1" customHeight="1" thickBot="1" x14ac:dyDescent="0.3">
      <c r="B122" s="723" t="s">
        <v>939</v>
      </c>
      <c r="C122" s="724"/>
      <c r="D122" s="317" t="s">
        <v>91</v>
      </c>
      <c r="E122" s="319">
        <v>369200</v>
      </c>
      <c r="F122" s="327"/>
      <c r="G122" s="23"/>
      <c r="H122" s="4"/>
      <c r="I122" s="3"/>
    </row>
    <row r="123" spans="2:9" s="238" customFormat="1" ht="15" hidden="1" customHeight="1" thickBot="1" x14ac:dyDescent="0.3">
      <c r="B123" s="727" t="s">
        <v>940</v>
      </c>
      <c r="C123" s="728"/>
      <c r="D123" s="729"/>
      <c r="E123" s="730"/>
      <c r="F123" s="327"/>
      <c r="G123" s="23"/>
      <c r="H123" s="4"/>
      <c r="I123" s="3"/>
    </row>
    <row r="124" spans="2:9" s="238" customFormat="1" ht="15" hidden="1" customHeight="1" x14ac:dyDescent="0.2">
      <c r="B124" s="721" t="s">
        <v>941</v>
      </c>
      <c r="C124" s="722"/>
      <c r="D124" s="329" t="s">
        <v>34</v>
      </c>
      <c r="E124" s="319">
        <v>72900</v>
      </c>
      <c r="F124" s="315"/>
      <c r="G124" s="13">
        <v>57656.98</v>
      </c>
      <c r="H124" s="4"/>
      <c r="I124" s="3"/>
    </row>
    <row r="125" spans="2:9" s="238" customFormat="1" ht="15" hidden="1" customHeight="1" thickBot="1" x14ac:dyDescent="0.25">
      <c r="B125" s="723" t="s">
        <v>942</v>
      </c>
      <c r="C125" s="724"/>
      <c r="D125" s="330" t="s">
        <v>34</v>
      </c>
      <c r="E125" s="321">
        <v>83800</v>
      </c>
      <c r="F125" s="315"/>
      <c r="G125" s="23"/>
      <c r="H125" s="4"/>
      <c r="I125" s="3"/>
    </row>
    <row r="126" spans="2:9" s="238" customFormat="1" ht="15" hidden="1" customHeight="1" thickBot="1" x14ac:dyDescent="0.3">
      <c r="B126" s="727" t="s">
        <v>943</v>
      </c>
      <c r="C126" s="728"/>
      <c r="D126" s="729"/>
      <c r="E126" s="730"/>
      <c r="F126" s="315"/>
      <c r="G126" s="23"/>
      <c r="H126" s="4"/>
      <c r="I126" s="3"/>
    </row>
    <row r="127" spans="2:9" s="238" customFormat="1" ht="30" hidden="1" customHeight="1" x14ac:dyDescent="0.2">
      <c r="B127" s="721" t="s">
        <v>944</v>
      </c>
      <c r="C127" s="722"/>
      <c r="D127" s="314" t="s">
        <v>34</v>
      </c>
      <c r="E127" s="319">
        <v>60700</v>
      </c>
      <c r="F127" s="315"/>
      <c r="G127" s="9">
        <v>56458</v>
      </c>
      <c r="H127" s="4"/>
      <c r="I127" s="3"/>
    </row>
    <row r="128" spans="2:9" s="238" customFormat="1" ht="15" hidden="1" customHeight="1" x14ac:dyDescent="0.2">
      <c r="B128" s="721" t="s">
        <v>945</v>
      </c>
      <c r="C128" s="722"/>
      <c r="D128" s="316" t="s">
        <v>34</v>
      </c>
      <c r="E128" s="319">
        <v>81300</v>
      </c>
      <c r="F128" s="315"/>
      <c r="G128" s="23"/>
      <c r="H128" s="4"/>
      <c r="I128" s="3"/>
    </row>
    <row r="129" spans="2:9" s="238" customFormat="1" ht="15" hidden="1" customHeight="1" x14ac:dyDescent="0.2">
      <c r="B129" s="721" t="s">
        <v>946</v>
      </c>
      <c r="C129" s="722"/>
      <c r="D129" s="316" t="s">
        <v>34</v>
      </c>
      <c r="E129" s="319">
        <v>25800</v>
      </c>
      <c r="F129" s="315"/>
      <c r="G129" s="23"/>
      <c r="H129" s="4"/>
      <c r="I129" s="3"/>
    </row>
    <row r="130" spans="2:9" ht="17.25" hidden="1" customHeight="1" x14ac:dyDescent="0.2">
      <c r="B130" s="721" t="s">
        <v>947</v>
      </c>
      <c r="C130" s="722"/>
      <c r="D130" s="316" t="s">
        <v>34</v>
      </c>
      <c r="E130" s="319">
        <v>16200</v>
      </c>
      <c r="F130" s="315"/>
      <c r="G130" s="13">
        <v>15207.35</v>
      </c>
    </row>
    <row r="131" spans="2:9" s="8" customFormat="1" ht="14.25" hidden="1" customHeight="1" thickBot="1" x14ac:dyDescent="0.25">
      <c r="B131" s="723" t="s">
        <v>948</v>
      </c>
      <c r="C131" s="724"/>
      <c r="D131" s="328" t="s">
        <v>34</v>
      </c>
      <c r="E131" s="321">
        <v>36400</v>
      </c>
      <c r="F131" s="331"/>
      <c r="G131" s="170"/>
      <c r="I131" s="3"/>
    </row>
    <row r="132" spans="2:9" s="8" customFormat="1" ht="16.5" customHeight="1" thickBot="1" x14ac:dyDescent="0.25">
      <c r="B132" s="658" t="s">
        <v>949</v>
      </c>
      <c r="C132" s="659"/>
      <c r="D132" s="659"/>
      <c r="E132" s="660"/>
      <c r="F132" s="661"/>
      <c r="G132" s="94"/>
      <c r="I132" s="3"/>
    </row>
    <row r="133" spans="2:9" s="8" customFormat="1" ht="14.25" customHeight="1" x14ac:dyDescent="0.2">
      <c r="B133" s="725" t="s">
        <v>950</v>
      </c>
      <c r="C133" s="726"/>
      <c r="D133" s="39" t="s">
        <v>153</v>
      </c>
      <c r="E133" s="38">
        <f>G133*13450*1.1</f>
        <v>115401.00000000001</v>
      </c>
      <c r="F133" s="11"/>
      <c r="G133" s="23">
        <v>7.8</v>
      </c>
      <c r="I133" s="3"/>
    </row>
    <row r="134" spans="2:9" s="8" customFormat="1" ht="14.25" customHeight="1" x14ac:dyDescent="0.2">
      <c r="B134" s="617" t="s">
        <v>951</v>
      </c>
      <c r="C134" s="717"/>
      <c r="D134" s="36" t="s">
        <v>153</v>
      </c>
      <c r="E134" s="31">
        <f t="shared" ref="E134:E147" si="1">G134*13450*1.1</f>
        <v>115401.00000000001</v>
      </c>
      <c r="F134" s="96"/>
      <c r="G134" s="23">
        <v>7.8</v>
      </c>
      <c r="I134" s="3"/>
    </row>
    <row r="135" spans="2:9" s="8" customFormat="1" ht="14.25" customHeight="1" x14ac:dyDescent="0.2">
      <c r="B135" s="617" t="s">
        <v>952</v>
      </c>
      <c r="C135" s="717"/>
      <c r="D135" s="36" t="s">
        <v>153</v>
      </c>
      <c r="E135" s="31">
        <f t="shared" si="1"/>
        <v>118360.00000000001</v>
      </c>
      <c r="F135" s="96"/>
      <c r="G135" s="23">
        <v>8</v>
      </c>
      <c r="I135" s="3"/>
    </row>
    <row r="136" spans="2:9" s="8" customFormat="1" ht="14.25" customHeight="1" x14ac:dyDescent="0.2">
      <c r="B136" s="617" t="s">
        <v>953</v>
      </c>
      <c r="C136" s="717"/>
      <c r="D136" s="36" t="s">
        <v>153</v>
      </c>
      <c r="E136" s="31">
        <f t="shared" si="1"/>
        <v>67317.25</v>
      </c>
      <c r="F136" s="96"/>
      <c r="G136" s="23">
        <v>4.55</v>
      </c>
      <c r="I136" s="3"/>
    </row>
    <row r="137" spans="2:9" s="8" customFormat="1" ht="14.25" customHeight="1" x14ac:dyDescent="0.2">
      <c r="B137" s="617" t="s">
        <v>954</v>
      </c>
      <c r="C137" s="717"/>
      <c r="D137" s="36" t="s">
        <v>153</v>
      </c>
      <c r="E137" s="31">
        <f t="shared" si="1"/>
        <v>67317.25</v>
      </c>
      <c r="F137" s="96"/>
      <c r="G137" s="23">
        <v>4.55</v>
      </c>
      <c r="H137" s="4"/>
      <c r="I137" s="3"/>
    </row>
    <row r="138" spans="2:9" s="8" customFormat="1" ht="14.25" customHeight="1" x14ac:dyDescent="0.2">
      <c r="B138" s="617" t="s">
        <v>955</v>
      </c>
      <c r="C138" s="717"/>
      <c r="D138" s="36" t="s">
        <v>153</v>
      </c>
      <c r="E138" s="31">
        <f t="shared" si="1"/>
        <v>68796.750000000015</v>
      </c>
      <c r="F138" s="96"/>
      <c r="G138" s="23">
        <v>4.6500000000000004</v>
      </c>
      <c r="H138" s="4"/>
      <c r="I138" s="3"/>
    </row>
    <row r="139" spans="2:9" s="8" customFormat="1" ht="14.25" hidden="1" customHeight="1" x14ac:dyDescent="0.2">
      <c r="B139" s="617" t="s">
        <v>956</v>
      </c>
      <c r="C139" s="717"/>
      <c r="D139" s="36" t="s">
        <v>153</v>
      </c>
      <c r="E139" s="31">
        <f t="shared" si="1"/>
        <v>0</v>
      </c>
      <c r="F139" s="96"/>
      <c r="G139" s="23"/>
      <c r="H139" s="4"/>
      <c r="I139" s="3"/>
    </row>
    <row r="140" spans="2:9" s="8" customFormat="1" ht="14.25" hidden="1" customHeight="1" x14ac:dyDescent="0.2">
      <c r="B140" s="617" t="s">
        <v>957</v>
      </c>
      <c r="C140" s="717"/>
      <c r="D140" s="36" t="s">
        <v>153</v>
      </c>
      <c r="E140" s="31">
        <f t="shared" si="1"/>
        <v>0</v>
      </c>
      <c r="F140" s="96"/>
      <c r="G140" s="23"/>
      <c r="H140" s="4"/>
      <c r="I140" s="3"/>
    </row>
    <row r="141" spans="2:9" s="8" customFormat="1" ht="14.25" hidden="1" customHeight="1" x14ac:dyDescent="0.2">
      <c r="B141" s="617" t="s">
        <v>958</v>
      </c>
      <c r="C141" s="717"/>
      <c r="D141" s="36" t="s">
        <v>153</v>
      </c>
      <c r="E141" s="31">
        <f t="shared" si="1"/>
        <v>0</v>
      </c>
      <c r="F141" s="96"/>
      <c r="G141" s="23"/>
      <c r="H141" s="4"/>
      <c r="I141" s="3"/>
    </row>
    <row r="142" spans="2:9" s="8" customFormat="1" ht="14.25" customHeight="1" x14ac:dyDescent="0.2">
      <c r="B142" s="617" t="s">
        <v>959</v>
      </c>
      <c r="C142" s="717"/>
      <c r="D142" s="36" t="s">
        <v>153</v>
      </c>
      <c r="E142" s="31">
        <f t="shared" si="1"/>
        <v>67317.25</v>
      </c>
      <c r="F142" s="96"/>
      <c r="G142" s="23">
        <v>4.55</v>
      </c>
      <c r="H142" s="4"/>
      <c r="I142" s="3"/>
    </row>
    <row r="143" spans="2:9" s="8" customFormat="1" ht="14.25" customHeight="1" x14ac:dyDescent="0.2">
      <c r="B143" s="617" t="s">
        <v>960</v>
      </c>
      <c r="C143" s="717"/>
      <c r="D143" s="36" t="s">
        <v>153</v>
      </c>
      <c r="E143" s="31">
        <f t="shared" si="1"/>
        <v>68796.750000000015</v>
      </c>
      <c r="F143" s="96"/>
      <c r="G143" s="23">
        <v>4.6500000000000004</v>
      </c>
      <c r="H143" s="4"/>
      <c r="I143" s="3"/>
    </row>
    <row r="144" spans="2:9" s="8" customFormat="1" ht="14.25" hidden="1" customHeight="1" x14ac:dyDescent="0.2">
      <c r="B144" s="617" t="s">
        <v>961</v>
      </c>
      <c r="C144" s="717"/>
      <c r="D144" s="36" t="s">
        <v>153</v>
      </c>
      <c r="E144" s="31">
        <f t="shared" si="1"/>
        <v>0</v>
      </c>
      <c r="F144" s="96"/>
      <c r="G144" s="23"/>
      <c r="I144" s="3"/>
    </row>
    <row r="145" spans="2:9" ht="21" hidden="1" customHeight="1" x14ac:dyDescent="0.2">
      <c r="B145" s="617" t="s">
        <v>962</v>
      </c>
      <c r="C145" s="717"/>
      <c r="D145" s="32" t="s">
        <v>153</v>
      </c>
      <c r="E145" s="31">
        <f t="shared" si="1"/>
        <v>0</v>
      </c>
      <c r="F145" s="96"/>
      <c r="G145" s="23"/>
    </row>
    <row r="146" spans="2:9" ht="18.75" customHeight="1" x14ac:dyDescent="0.2">
      <c r="B146" s="718" t="s">
        <v>1675</v>
      </c>
      <c r="C146" s="719"/>
      <c r="D146" s="32" t="s">
        <v>964</v>
      </c>
      <c r="E146" s="31">
        <f t="shared" si="1"/>
        <v>28110.500000000004</v>
      </c>
      <c r="F146" s="98"/>
      <c r="G146" s="23">
        <v>1.9</v>
      </c>
    </row>
    <row r="147" spans="2:9" s="8" customFormat="1" ht="16.5" customHeight="1" thickBot="1" x14ac:dyDescent="0.25">
      <c r="B147" s="718" t="s">
        <v>963</v>
      </c>
      <c r="C147" s="719"/>
      <c r="D147" s="29" t="s">
        <v>964</v>
      </c>
      <c r="E147" s="28">
        <f t="shared" si="1"/>
        <v>112442.00000000001</v>
      </c>
      <c r="F147" s="98"/>
      <c r="G147" s="23">
        <v>7.6</v>
      </c>
      <c r="H147" s="4"/>
      <c r="I147" s="3"/>
    </row>
    <row r="148" spans="2:9" s="8" customFormat="1" ht="16.149999999999999" customHeight="1" thickBot="1" x14ac:dyDescent="0.25">
      <c r="B148" s="658" t="s">
        <v>965</v>
      </c>
      <c r="C148" s="659"/>
      <c r="D148" s="659"/>
      <c r="E148" s="720"/>
      <c r="F148" s="661"/>
      <c r="G148" s="23"/>
      <c r="H148" s="4"/>
      <c r="I148" s="3"/>
    </row>
    <row r="149" spans="2:9" ht="33" customHeight="1" x14ac:dyDescent="0.2">
      <c r="B149" s="710" t="s">
        <v>966</v>
      </c>
      <c r="C149" s="652"/>
      <c r="D149" s="117" t="s">
        <v>967</v>
      </c>
      <c r="E149" s="99">
        <f>G149*1.15</f>
        <v>70697.399999999994</v>
      </c>
      <c r="F149" s="21"/>
      <c r="G149" s="23">
        <v>61476</v>
      </c>
    </row>
    <row r="150" spans="2:9" s="8" customFormat="1" ht="16.5" thickBot="1" x14ac:dyDescent="0.25">
      <c r="B150" s="711" t="s">
        <v>968</v>
      </c>
      <c r="C150" s="712"/>
      <c r="D150" s="104" t="s">
        <v>967</v>
      </c>
      <c r="E150" s="11">
        <f>G150*1.15</f>
        <v>83795.899999999994</v>
      </c>
      <c r="F150" s="10"/>
      <c r="G150" s="23">
        <v>72866</v>
      </c>
      <c r="H150" s="4"/>
      <c r="I150" s="118">
        <v>59796</v>
      </c>
    </row>
    <row r="151" spans="2:9" s="8" customFormat="1" ht="18.75" thickBot="1" x14ac:dyDescent="0.25">
      <c r="B151" s="658" t="s">
        <v>969</v>
      </c>
      <c r="C151" s="659"/>
      <c r="D151" s="659"/>
      <c r="E151" s="659"/>
      <c r="F151" s="661"/>
      <c r="G151" s="23"/>
      <c r="H151" s="4"/>
      <c r="I151" s="118">
        <v>66870</v>
      </c>
    </row>
    <row r="152" spans="2:9" s="8" customFormat="1" ht="15.75" x14ac:dyDescent="0.2">
      <c r="B152" s="710" t="s">
        <v>970</v>
      </c>
      <c r="C152" s="652"/>
      <c r="D152" s="22" t="s">
        <v>34</v>
      </c>
      <c r="E152" s="35">
        <f t="shared" ref="E152:E173" si="2">G152*1.2*1.04</f>
        <v>69763.199999999997</v>
      </c>
      <c r="F152" s="11"/>
      <c r="G152" s="23">
        <v>55900</v>
      </c>
      <c r="H152" s="4"/>
      <c r="I152" s="118">
        <v>57444</v>
      </c>
    </row>
    <row r="153" spans="2:9" s="8" customFormat="1" ht="15.75" x14ac:dyDescent="0.2">
      <c r="B153" s="623" t="s">
        <v>971</v>
      </c>
      <c r="C153" s="662"/>
      <c r="D153" s="15" t="s">
        <v>34</v>
      </c>
      <c r="E153" s="35">
        <f t="shared" si="2"/>
        <v>80371.199999999997</v>
      </c>
      <c r="F153" s="96"/>
      <c r="G153" s="23">
        <v>64400</v>
      </c>
      <c r="H153" s="4"/>
      <c r="I153" s="118">
        <v>56796</v>
      </c>
    </row>
    <row r="154" spans="2:9" s="8" customFormat="1" ht="17.25" customHeight="1" x14ac:dyDescent="0.2">
      <c r="B154" s="623" t="s">
        <v>972</v>
      </c>
      <c r="C154" s="662"/>
      <c r="D154" s="15" t="s">
        <v>34</v>
      </c>
      <c r="E154" s="35">
        <f t="shared" si="2"/>
        <v>67142.400000000009</v>
      </c>
      <c r="F154" s="96"/>
      <c r="G154" s="23">
        <v>53800</v>
      </c>
      <c r="H154" s="4"/>
      <c r="I154" s="118">
        <v>62400</v>
      </c>
    </row>
    <row r="155" spans="2:9" s="8" customFormat="1" ht="15" customHeight="1" x14ac:dyDescent="0.2">
      <c r="B155" s="623" t="s">
        <v>973</v>
      </c>
      <c r="C155" s="662"/>
      <c r="D155" s="15" t="s">
        <v>34</v>
      </c>
      <c r="E155" s="35">
        <f t="shared" si="2"/>
        <v>66456</v>
      </c>
      <c r="F155" s="96"/>
      <c r="G155" s="23">
        <v>53250</v>
      </c>
      <c r="H155" s="4"/>
      <c r="I155" s="3"/>
    </row>
    <row r="156" spans="2:9" s="8" customFormat="1" ht="29.25" customHeight="1" x14ac:dyDescent="0.2">
      <c r="B156" s="623" t="s">
        <v>974</v>
      </c>
      <c r="C156" s="662"/>
      <c r="D156" s="15" t="s">
        <v>34</v>
      </c>
      <c r="E156" s="35">
        <f t="shared" si="2"/>
        <v>72945.600000000006</v>
      </c>
      <c r="F156" s="96"/>
      <c r="G156" s="23">
        <v>58450</v>
      </c>
      <c r="H156" s="4"/>
      <c r="I156" s="3"/>
    </row>
    <row r="157" spans="2:9" s="8" customFormat="1" ht="13.9" customHeight="1" x14ac:dyDescent="0.2">
      <c r="B157" s="705" t="s">
        <v>975</v>
      </c>
      <c r="C157" s="706"/>
      <c r="D157" s="15" t="s">
        <v>881</v>
      </c>
      <c r="E157" s="35">
        <f t="shared" si="2"/>
        <v>43056</v>
      </c>
      <c r="F157" s="96"/>
      <c r="G157" s="23">
        <v>34500</v>
      </c>
      <c r="H157" s="4"/>
      <c r="I157" s="3"/>
    </row>
    <row r="158" spans="2:9" s="8" customFormat="1" ht="13.9" customHeight="1" x14ac:dyDescent="0.2">
      <c r="B158" s="705" t="s">
        <v>976</v>
      </c>
      <c r="C158" s="707"/>
      <c r="D158" s="15" t="s">
        <v>881</v>
      </c>
      <c r="E158" s="35">
        <f t="shared" si="2"/>
        <v>50232</v>
      </c>
      <c r="F158" s="96"/>
      <c r="G158" s="23">
        <v>40250</v>
      </c>
      <c r="H158" s="4"/>
      <c r="I158" s="3"/>
    </row>
    <row r="159" spans="2:9" s="8" customFormat="1" ht="13.9" customHeight="1" x14ac:dyDescent="0.2">
      <c r="B159" s="705" t="s">
        <v>977</v>
      </c>
      <c r="C159" s="706"/>
      <c r="D159" s="15" t="s">
        <v>881</v>
      </c>
      <c r="E159" s="35">
        <f t="shared" si="2"/>
        <v>32697.600000000002</v>
      </c>
      <c r="F159" s="96"/>
      <c r="G159" s="23">
        <v>26200</v>
      </c>
      <c r="H159" s="4"/>
      <c r="I159" s="3"/>
    </row>
    <row r="160" spans="2:9" s="8" customFormat="1" ht="13.9" customHeight="1" x14ac:dyDescent="0.2">
      <c r="B160" s="705" t="s">
        <v>978</v>
      </c>
      <c r="C160" s="707"/>
      <c r="D160" s="15" t="s">
        <v>881</v>
      </c>
      <c r="E160" s="35">
        <f t="shared" si="2"/>
        <v>34444.800000000003</v>
      </c>
      <c r="F160" s="96"/>
      <c r="G160" s="23">
        <v>27600</v>
      </c>
      <c r="H160" s="4"/>
      <c r="I160" s="3"/>
    </row>
    <row r="161" spans="2:9" s="8" customFormat="1" ht="13.9" customHeight="1" x14ac:dyDescent="0.2">
      <c r="B161" s="705" t="s">
        <v>979</v>
      </c>
      <c r="C161" s="707"/>
      <c r="D161" s="15" t="s">
        <v>881</v>
      </c>
      <c r="E161" s="35">
        <f t="shared" si="2"/>
        <v>9609.6</v>
      </c>
      <c r="F161" s="96"/>
      <c r="G161" s="23">
        <v>7700</v>
      </c>
      <c r="H161" s="4"/>
      <c r="I161" s="3"/>
    </row>
    <row r="162" spans="2:9" s="8" customFormat="1" ht="13.9" customHeight="1" x14ac:dyDescent="0.2">
      <c r="B162" s="705" t="s">
        <v>980</v>
      </c>
      <c r="C162" s="707"/>
      <c r="D162" s="15" t="s">
        <v>881</v>
      </c>
      <c r="E162" s="35">
        <f t="shared" si="2"/>
        <v>17222.400000000001</v>
      </c>
      <c r="F162" s="96"/>
      <c r="G162" s="23">
        <v>13800</v>
      </c>
      <c r="H162" s="4"/>
      <c r="I162" s="3"/>
    </row>
    <row r="163" spans="2:9" s="8" customFormat="1" ht="13.9" customHeight="1" x14ac:dyDescent="0.2">
      <c r="B163" s="705" t="s">
        <v>981</v>
      </c>
      <c r="C163" s="707"/>
      <c r="D163" s="15" t="s">
        <v>881</v>
      </c>
      <c r="E163" s="35">
        <f t="shared" si="2"/>
        <v>23587.200000000001</v>
      </c>
      <c r="F163" s="96"/>
      <c r="G163" s="23">
        <v>18900</v>
      </c>
      <c r="H163" s="4"/>
      <c r="I163" s="3"/>
    </row>
    <row r="164" spans="2:9" s="8" customFormat="1" ht="13.9" customHeight="1" x14ac:dyDescent="0.2">
      <c r="B164" s="705" t="s">
        <v>982</v>
      </c>
      <c r="C164" s="707"/>
      <c r="D164" s="15" t="s">
        <v>881</v>
      </c>
      <c r="E164" s="35">
        <f t="shared" si="2"/>
        <v>30326.400000000001</v>
      </c>
      <c r="F164" s="96"/>
      <c r="G164" s="23">
        <v>24300</v>
      </c>
      <c r="H164" s="4"/>
      <c r="I164" s="3"/>
    </row>
    <row r="165" spans="2:9" s="8" customFormat="1" ht="13.9" customHeight="1" x14ac:dyDescent="0.2">
      <c r="B165" s="705" t="s">
        <v>983</v>
      </c>
      <c r="C165" s="707"/>
      <c r="D165" s="15" t="s">
        <v>881</v>
      </c>
      <c r="E165" s="35">
        <f t="shared" si="2"/>
        <v>30326.400000000001</v>
      </c>
      <c r="F165" s="96"/>
      <c r="G165" s="23">
        <v>24300</v>
      </c>
      <c r="H165" s="4"/>
      <c r="I165" s="3"/>
    </row>
    <row r="166" spans="2:9" s="8" customFormat="1" ht="13.9" customHeight="1" x14ac:dyDescent="0.2">
      <c r="B166" s="705" t="s">
        <v>984</v>
      </c>
      <c r="C166" s="707"/>
      <c r="D166" s="15" t="s">
        <v>881</v>
      </c>
      <c r="E166" s="35">
        <f t="shared" si="2"/>
        <v>42307.200000000004</v>
      </c>
      <c r="F166" s="96"/>
      <c r="G166" s="23">
        <v>33900</v>
      </c>
      <c r="H166" s="4"/>
      <c r="I166" s="3"/>
    </row>
    <row r="167" spans="2:9" s="8" customFormat="1" ht="13.9" customHeight="1" x14ac:dyDescent="0.2">
      <c r="B167" s="705" t="s">
        <v>985</v>
      </c>
      <c r="C167" s="706"/>
      <c r="D167" s="15" t="s">
        <v>881</v>
      </c>
      <c r="E167" s="35">
        <f t="shared" si="2"/>
        <v>66019.199999999997</v>
      </c>
      <c r="F167" s="96"/>
      <c r="G167" s="23">
        <v>52900</v>
      </c>
      <c r="H167" s="4"/>
      <c r="I167" s="3"/>
    </row>
    <row r="168" spans="2:9" s="8" customFormat="1" ht="13.9" customHeight="1" x14ac:dyDescent="0.2">
      <c r="B168" s="705" t="s">
        <v>986</v>
      </c>
      <c r="C168" s="707"/>
      <c r="D168" s="15" t="s">
        <v>881</v>
      </c>
      <c r="E168" s="35">
        <f t="shared" si="2"/>
        <v>29328</v>
      </c>
      <c r="F168" s="96"/>
      <c r="G168" s="23">
        <v>23500</v>
      </c>
      <c r="H168" s="4"/>
      <c r="I168" s="3"/>
    </row>
    <row r="169" spans="2:9" s="8" customFormat="1" ht="13.9" customHeight="1" x14ac:dyDescent="0.2">
      <c r="B169" s="705" t="s">
        <v>987</v>
      </c>
      <c r="C169" s="707"/>
      <c r="D169" s="15" t="s">
        <v>881</v>
      </c>
      <c r="E169" s="35">
        <f t="shared" si="2"/>
        <v>27955.200000000001</v>
      </c>
      <c r="F169" s="96"/>
      <c r="G169" s="23">
        <v>22400</v>
      </c>
      <c r="H169" s="4"/>
      <c r="I169" s="3"/>
    </row>
    <row r="170" spans="2:9" s="8" customFormat="1" ht="13.9" customHeight="1" x14ac:dyDescent="0.2">
      <c r="B170" s="705" t="s">
        <v>988</v>
      </c>
      <c r="C170" s="707"/>
      <c r="D170" s="15" t="s">
        <v>881</v>
      </c>
      <c r="E170" s="35">
        <f t="shared" si="2"/>
        <v>45302.400000000001</v>
      </c>
      <c r="F170" s="96"/>
      <c r="G170" s="23">
        <v>36300</v>
      </c>
      <c r="H170" s="4"/>
      <c r="I170" s="3"/>
    </row>
    <row r="171" spans="2:9" s="8" customFormat="1" ht="15.75" customHeight="1" x14ac:dyDescent="0.2">
      <c r="B171" s="708" t="s">
        <v>989</v>
      </c>
      <c r="C171" s="709"/>
      <c r="D171" s="15" t="s">
        <v>91</v>
      </c>
      <c r="E171" s="35">
        <f t="shared" si="2"/>
        <v>524.16</v>
      </c>
      <c r="F171" s="96"/>
      <c r="G171" s="23">
        <v>420</v>
      </c>
      <c r="H171" s="4"/>
      <c r="I171" s="3"/>
    </row>
    <row r="172" spans="2:9" s="8" customFormat="1" ht="15.75" customHeight="1" x14ac:dyDescent="0.2">
      <c r="B172" s="708" t="s">
        <v>990</v>
      </c>
      <c r="C172" s="709"/>
      <c r="D172" s="15" t="s">
        <v>91</v>
      </c>
      <c r="E172" s="35">
        <f t="shared" si="2"/>
        <v>761.28</v>
      </c>
      <c r="F172" s="96"/>
      <c r="G172" s="23">
        <v>610</v>
      </c>
      <c r="H172" s="4"/>
      <c r="I172" s="3"/>
    </row>
    <row r="173" spans="2:9" s="8" customFormat="1" ht="15.75" customHeight="1" thickBot="1" x14ac:dyDescent="0.25">
      <c r="B173" s="697" t="s">
        <v>991</v>
      </c>
      <c r="C173" s="698"/>
      <c r="D173" s="12" t="s">
        <v>881</v>
      </c>
      <c r="E173" s="35">
        <f t="shared" si="2"/>
        <v>8923.2000000000007</v>
      </c>
      <c r="F173" s="98"/>
      <c r="G173" s="23">
        <v>7150</v>
      </c>
      <c r="H173" s="4"/>
      <c r="I173" s="3"/>
    </row>
    <row r="174" spans="2:9" s="8" customFormat="1" ht="15.75" hidden="1" customHeight="1" thickBot="1" x14ac:dyDescent="0.25">
      <c r="B174" s="658" t="s">
        <v>992</v>
      </c>
      <c r="C174" s="659"/>
      <c r="D174" s="659"/>
      <c r="E174" s="660"/>
      <c r="F174" s="661"/>
      <c r="G174" s="170"/>
      <c r="H174" s="4"/>
      <c r="I174" s="3"/>
    </row>
    <row r="175" spans="2:9" s="8" customFormat="1" ht="15.75" hidden="1" customHeight="1" x14ac:dyDescent="0.2">
      <c r="B175" s="699" t="s">
        <v>993</v>
      </c>
      <c r="C175" s="700"/>
      <c r="D175" s="32" t="s">
        <v>34</v>
      </c>
      <c r="E175" s="332">
        <f>G175*13</f>
        <v>200.20000000000002</v>
      </c>
      <c r="F175" s="333" t="s">
        <v>80</v>
      </c>
      <c r="G175" s="251">
        <v>15.4</v>
      </c>
      <c r="H175" s="4"/>
      <c r="I175" s="3"/>
    </row>
    <row r="176" spans="2:9" s="8" customFormat="1" ht="15.75" hidden="1" customHeight="1" x14ac:dyDescent="0.2">
      <c r="B176" s="701" t="s">
        <v>994</v>
      </c>
      <c r="C176" s="702"/>
      <c r="D176" s="32" t="s">
        <v>34</v>
      </c>
      <c r="E176" s="334">
        <f>G176*13020</f>
        <v>162750</v>
      </c>
      <c r="F176" s="335" t="s">
        <v>80</v>
      </c>
      <c r="G176" s="251">
        <v>12.5</v>
      </c>
      <c r="H176" s="4"/>
      <c r="I176" s="3"/>
    </row>
    <row r="177" spans="2:9" ht="21" hidden="1" customHeight="1" x14ac:dyDescent="0.2">
      <c r="B177" s="703" t="s">
        <v>995</v>
      </c>
      <c r="C177" s="704"/>
      <c r="D177" s="32" t="s">
        <v>91</v>
      </c>
      <c r="E177" s="334">
        <f>G177*13020</f>
        <v>175900.2</v>
      </c>
      <c r="F177" s="335" t="s">
        <v>80</v>
      </c>
      <c r="G177" s="251">
        <v>13.51</v>
      </c>
    </row>
    <row r="178" spans="2:9" ht="16.5" hidden="1" thickBot="1" x14ac:dyDescent="0.25">
      <c r="B178" s="703" t="s">
        <v>996</v>
      </c>
      <c r="C178" s="704"/>
      <c r="D178" s="32" t="s">
        <v>34</v>
      </c>
      <c r="E178" s="336">
        <f>G178*13020</f>
        <v>114055.2</v>
      </c>
      <c r="F178" s="337" t="s">
        <v>80</v>
      </c>
      <c r="G178" s="251">
        <v>8.76</v>
      </c>
    </row>
    <row r="179" spans="2:9" s="8" customFormat="1" ht="18.75" customHeight="1" thickBot="1" x14ac:dyDescent="0.25">
      <c r="B179" s="658" t="s">
        <v>997</v>
      </c>
      <c r="C179" s="659"/>
      <c r="D179" s="659"/>
      <c r="E179" s="659"/>
      <c r="F179" s="661"/>
      <c r="G179" s="94"/>
      <c r="H179" s="4"/>
      <c r="I179" s="3"/>
    </row>
    <row r="180" spans="2:9" s="8" customFormat="1" ht="13.5" customHeight="1" thickBot="1" x14ac:dyDescent="0.25">
      <c r="B180" s="693" t="s">
        <v>998</v>
      </c>
      <c r="C180" s="694"/>
      <c r="D180" s="338"/>
      <c r="E180" s="339"/>
      <c r="F180" s="340"/>
      <c r="G180" s="23"/>
      <c r="H180" s="4"/>
      <c r="I180" s="3"/>
    </row>
    <row r="181" spans="2:9" s="8" customFormat="1" ht="13.5" customHeight="1" x14ac:dyDescent="0.2">
      <c r="B181" s="695" t="s">
        <v>999</v>
      </c>
      <c r="C181" s="696"/>
      <c r="D181" s="341" t="s">
        <v>94</v>
      </c>
      <c r="E181" s="342">
        <f>G181*1.4</f>
        <v>63776.999999999993</v>
      </c>
      <c r="F181" s="343"/>
      <c r="G181" s="9">
        <v>45555</v>
      </c>
      <c r="H181" s="4"/>
      <c r="I181" s="3"/>
    </row>
    <row r="182" spans="2:9" s="8" customFormat="1" ht="13.5" customHeight="1" x14ac:dyDescent="0.2">
      <c r="B182" s="682" t="s">
        <v>1000</v>
      </c>
      <c r="C182" s="683"/>
      <c r="D182" s="344" t="s">
        <v>94</v>
      </c>
      <c r="E182" s="345">
        <f t="shared" ref="E182:E195" si="3">G182*1.4</f>
        <v>24722.6</v>
      </c>
      <c r="F182" s="343"/>
      <c r="G182" s="9">
        <v>17659</v>
      </c>
      <c r="H182" s="4"/>
      <c r="I182" s="3"/>
    </row>
    <row r="183" spans="2:9" s="8" customFormat="1" ht="14.25" customHeight="1" x14ac:dyDescent="0.2">
      <c r="B183" s="682" t="s">
        <v>1001</v>
      </c>
      <c r="C183" s="683"/>
      <c r="D183" s="344" t="s">
        <v>94</v>
      </c>
      <c r="E183" s="345">
        <f t="shared" si="3"/>
        <v>11641</v>
      </c>
      <c r="F183" s="343"/>
      <c r="G183" s="9">
        <v>8315</v>
      </c>
      <c r="H183" s="4"/>
      <c r="I183" s="3"/>
    </row>
    <row r="184" spans="2:9" s="8" customFormat="1" ht="15.75" customHeight="1" x14ac:dyDescent="0.2">
      <c r="B184" s="682" t="s">
        <v>1002</v>
      </c>
      <c r="C184" s="683"/>
      <c r="D184" s="344" t="s">
        <v>94</v>
      </c>
      <c r="E184" s="345">
        <f t="shared" si="3"/>
        <v>7706.9999999999991</v>
      </c>
      <c r="F184" s="343"/>
      <c r="G184" s="23">
        <v>5505</v>
      </c>
      <c r="H184" s="4"/>
      <c r="I184" s="3"/>
    </row>
    <row r="185" spans="2:9" s="8" customFormat="1" ht="14.25" customHeight="1" x14ac:dyDescent="0.2">
      <c r="B185" s="682" t="s">
        <v>1003</v>
      </c>
      <c r="C185" s="683"/>
      <c r="D185" s="344" t="s">
        <v>94</v>
      </c>
      <c r="E185" s="345">
        <f t="shared" si="3"/>
        <v>37709</v>
      </c>
      <c r="F185" s="343"/>
      <c r="G185" s="9">
        <v>26935</v>
      </c>
      <c r="H185" s="4"/>
      <c r="I185" s="3"/>
    </row>
    <row r="186" spans="2:9" s="8" customFormat="1" ht="15" customHeight="1" x14ac:dyDescent="0.2">
      <c r="B186" s="682" t="s">
        <v>1004</v>
      </c>
      <c r="C186" s="683"/>
      <c r="D186" s="344" t="s">
        <v>94</v>
      </c>
      <c r="E186" s="345">
        <f t="shared" si="3"/>
        <v>76622</v>
      </c>
      <c r="F186" s="343"/>
      <c r="G186" s="9">
        <v>54730</v>
      </c>
      <c r="H186" s="4"/>
      <c r="I186" s="3"/>
    </row>
    <row r="187" spans="2:9" s="8" customFormat="1" ht="14.25" customHeight="1" x14ac:dyDescent="0.2">
      <c r="B187" s="682" t="s">
        <v>1005</v>
      </c>
      <c r="C187" s="683"/>
      <c r="D187" s="344" t="s">
        <v>94</v>
      </c>
      <c r="E187" s="345">
        <f t="shared" si="3"/>
        <v>44618</v>
      </c>
      <c r="F187" s="343"/>
      <c r="G187" s="9">
        <v>31870</v>
      </c>
      <c r="H187" s="4"/>
      <c r="I187" s="3"/>
    </row>
    <row r="188" spans="2:9" s="8" customFormat="1" ht="14.25" customHeight="1" x14ac:dyDescent="0.2">
      <c r="B188" s="682" t="s">
        <v>1006</v>
      </c>
      <c r="C188" s="683"/>
      <c r="D188" s="344" t="s">
        <v>94</v>
      </c>
      <c r="E188" s="345">
        <f t="shared" si="3"/>
        <v>80109.399999999994</v>
      </c>
      <c r="F188" s="343"/>
      <c r="G188" s="9">
        <v>57221</v>
      </c>
      <c r="H188" s="4"/>
      <c r="I188" s="3"/>
    </row>
    <row r="189" spans="2:9" s="8" customFormat="1" ht="13.5" customHeight="1" x14ac:dyDescent="0.2">
      <c r="B189" s="682" t="s">
        <v>1007</v>
      </c>
      <c r="C189" s="683"/>
      <c r="D189" s="344" t="s">
        <v>94</v>
      </c>
      <c r="E189" s="345">
        <f t="shared" si="3"/>
        <v>28506.799999999999</v>
      </c>
      <c r="F189" s="343"/>
      <c r="G189" s="9">
        <v>20362</v>
      </c>
      <c r="H189" s="4"/>
      <c r="I189" s="3"/>
    </row>
    <row r="190" spans="2:9" s="8" customFormat="1" ht="13.5" customHeight="1" x14ac:dyDescent="0.2">
      <c r="B190" s="682" t="s">
        <v>1008</v>
      </c>
      <c r="C190" s="683"/>
      <c r="D190" s="344" t="s">
        <v>94</v>
      </c>
      <c r="E190" s="345">
        <f t="shared" si="3"/>
        <v>16091.599999999999</v>
      </c>
      <c r="F190" s="343"/>
      <c r="G190" s="9">
        <v>11494</v>
      </c>
      <c r="H190" s="4"/>
      <c r="I190" s="3"/>
    </row>
    <row r="191" spans="2:9" s="8" customFormat="1" ht="16.5" customHeight="1" x14ac:dyDescent="0.2">
      <c r="B191" s="682" t="s">
        <v>1009</v>
      </c>
      <c r="C191" s="683"/>
      <c r="D191" s="344" t="s">
        <v>94</v>
      </c>
      <c r="E191" s="345">
        <f t="shared" si="3"/>
        <v>10745</v>
      </c>
      <c r="F191" s="343"/>
      <c r="G191" s="9">
        <v>7675</v>
      </c>
      <c r="H191" s="4"/>
      <c r="I191" s="3"/>
    </row>
    <row r="192" spans="2:9" s="8" customFormat="1" ht="15" customHeight="1" x14ac:dyDescent="0.2">
      <c r="B192" s="682" t="s">
        <v>1010</v>
      </c>
      <c r="C192" s="683"/>
      <c r="D192" s="344" t="s">
        <v>94</v>
      </c>
      <c r="E192" s="345">
        <f t="shared" si="3"/>
        <v>24208.799999999999</v>
      </c>
      <c r="F192" s="343"/>
      <c r="G192" s="9">
        <v>17292</v>
      </c>
      <c r="H192" s="4"/>
      <c r="I192" s="3"/>
    </row>
    <row r="193" spans="2:9" s="8" customFormat="1" ht="15.75" customHeight="1" thickBot="1" x14ac:dyDescent="0.25">
      <c r="B193" s="684" t="s">
        <v>1011</v>
      </c>
      <c r="C193" s="685"/>
      <c r="D193" s="344" t="s">
        <v>94</v>
      </c>
      <c r="E193" s="345">
        <f t="shared" si="3"/>
        <v>26283.599999999999</v>
      </c>
      <c r="F193" s="346"/>
      <c r="G193" s="175">
        <v>18774</v>
      </c>
      <c r="H193" s="4"/>
      <c r="I193" s="3"/>
    </row>
    <row r="194" spans="2:9" ht="25.15" hidden="1" customHeight="1" x14ac:dyDescent="0.2">
      <c r="B194" s="686" t="s">
        <v>1012</v>
      </c>
      <c r="C194" s="687"/>
      <c r="D194" s="347" t="s">
        <v>94</v>
      </c>
      <c r="E194" s="345">
        <f t="shared" si="3"/>
        <v>25.031999999999996</v>
      </c>
      <c r="F194" s="348"/>
      <c r="G194" s="149">
        <v>17.88</v>
      </c>
    </row>
    <row r="195" spans="2:9" s="8" customFormat="1" ht="14.25" hidden="1" customHeight="1" thickBot="1" x14ac:dyDescent="0.25">
      <c r="B195" s="688" t="s">
        <v>1013</v>
      </c>
      <c r="C195" s="689"/>
      <c r="D195" s="349" t="s">
        <v>94</v>
      </c>
      <c r="E195" s="350">
        <f t="shared" si="3"/>
        <v>25.018000000000001</v>
      </c>
      <c r="F195" s="346"/>
      <c r="G195" s="149">
        <v>17.87</v>
      </c>
      <c r="H195" s="4"/>
      <c r="I195" s="3"/>
    </row>
    <row r="196" spans="2:9" s="8" customFormat="1" ht="14.25" hidden="1" customHeight="1" thickBot="1" x14ac:dyDescent="0.25">
      <c r="B196" s="690" t="s">
        <v>1014</v>
      </c>
      <c r="C196" s="691"/>
      <c r="D196" s="691"/>
      <c r="E196" s="691"/>
      <c r="F196" s="692"/>
      <c r="G196" s="23"/>
      <c r="H196" s="4"/>
      <c r="I196" s="3"/>
    </row>
    <row r="197" spans="2:9" s="8" customFormat="1" ht="14.25" hidden="1" customHeight="1" x14ac:dyDescent="0.2">
      <c r="B197" s="678" t="s">
        <v>1015</v>
      </c>
      <c r="C197" s="679"/>
      <c r="D197" s="351" t="s">
        <v>91</v>
      </c>
      <c r="E197" s="352">
        <v>112020</v>
      </c>
      <c r="F197" s="353"/>
      <c r="G197" s="23"/>
      <c r="H197" s="4"/>
      <c r="I197" s="3"/>
    </row>
    <row r="198" spans="2:9" s="8" customFormat="1" ht="14.25" hidden="1" customHeight="1" x14ac:dyDescent="0.2">
      <c r="B198" s="674" t="s">
        <v>1016</v>
      </c>
      <c r="C198" s="675"/>
      <c r="D198" s="354" t="s">
        <v>91</v>
      </c>
      <c r="E198" s="355">
        <v>19980</v>
      </c>
      <c r="F198" s="356"/>
      <c r="G198" s="23"/>
      <c r="H198" s="4"/>
      <c r="I198" s="3"/>
    </row>
    <row r="199" spans="2:9" s="8" customFormat="1" ht="14.25" hidden="1" customHeight="1" x14ac:dyDescent="0.2">
      <c r="B199" s="674" t="s">
        <v>1017</v>
      </c>
      <c r="C199" s="675"/>
      <c r="D199" s="354" t="s">
        <v>91</v>
      </c>
      <c r="E199" s="355">
        <v>10620</v>
      </c>
      <c r="F199" s="356"/>
      <c r="G199" s="23"/>
      <c r="H199" s="4"/>
      <c r="I199" s="3"/>
    </row>
    <row r="200" spans="2:9" s="8" customFormat="1" ht="14.25" hidden="1" customHeight="1" x14ac:dyDescent="0.2">
      <c r="B200" s="674" t="s">
        <v>1018</v>
      </c>
      <c r="C200" s="675"/>
      <c r="D200" s="354" t="s">
        <v>91</v>
      </c>
      <c r="E200" s="355">
        <v>10620</v>
      </c>
      <c r="F200" s="356"/>
      <c r="G200" s="23"/>
      <c r="H200" s="4"/>
      <c r="I200" s="3"/>
    </row>
    <row r="201" spans="2:9" s="8" customFormat="1" ht="14.25" hidden="1" customHeight="1" x14ac:dyDescent="0.2">
      <c r="B201" s="680" t="s">
        <v>1019</v>
      </c>
      <c r="C201" s="681"/>
      <c r="D201" s="354" t="s">
        <v>91</v>
      </c>
      <c r="E201" s="355">
        <v>75060</v>
      </c>
      <c r="F201" s="356"/>
      <c r="G201" s="23"/>
      <c r="H201" s="4"/>
      <c r="I201" s="3"/>
    </row>
    <row r="202" spans="2:9" s="8" customFormat="1" ht="14.25" hidden="1" customHeight="1" x14ac:dyDescent="0.2">
      <c r="B202" s="674" t="s">
        <v>1020</v>
      </c>
      <c r="C202" s="675"/>
      <c r="D202" s="354" t="s">
        <v>91</v>
      </c>
      <c r="E202" s="355">
        <v>112860</v>
      </c>
      <c r="F202" s="356"/>
      <c r="G202" s="23"/>
      <c r="H202" s="4"/>
      <c r="I202" s="3"/>
    </row>
    <row r="203" spans="2:9" s="8" customFormat="1" ht="14.25" hidden="1" customHeight="1" x14ac:dyDescent="0.2">
      <c r="B203" s="674" t="s">
        <v>1021</v>
      </c>
      <c r="C203" s="675"/>
      <c r="D203" s="354" t="s">
        <v>91</v>
      </c>
      <c r="E203" s="355">
        <v>123720</v>
      </c>
      <c r="F203" s="356"/>
      <c r="G203" s="23"/>
      <c r="H203" s="4"/>
      <c r="I203" s="3"/>
    </row>
    <row r="204" spans="2:9" s="8" customFormat="1" ht="14.25" hidden="1" customHeight="1" x14ac:dyDescent="0.2">
      <c r="B204" s="674" t="s">
        <v>1022</v>
      </c>
      <c r="C204" s="675"/>
      <c r="D204" s="354" t="s">
        <v>91</v>
      </c>
      <c r="E204" s="355">
        <v>112860</v>
      </c>
      <c r="F204" s="356"/>
      <c r="G204" s="23"/>
      <c r="H204" s="4"/>
      <c r="I204" s="3"/>
    </row>
    <row r="205" spans="2:9" s="8" customFormat="1" ht="14.25" hidden="1" customHeight="1" x14ac:dyDescent="0.2">
      <c r="B205" s="674" t="s">
        <v>1023</v>
      </c>
      <c r="C205" s="675"/>
      <c r="D205" s="354" t="s">
        <v>91</v>
      </c>
      <c r="E205" s="355">
        <v>13380</v>
      </c>
      <c r="F205" s="356"/>
      <c r="G205" s="23"/>
      <c r="H205" s="4"/>
      <c r="I205" s="3"/>
    </row>
    <row r="206" spans="2:9" s="8" customFormat="1" ht="14.25" hidden="1" customHeight="1" x14ac:dyDescent="0.2">
      <c r="B206" s="674" t="s">
        <v>1024</v>
      </c>
      <c r="C206" s="675"/>
      <c r="D206" s="354" t="s">
        <v>91</v>
      </c>
      <c r="E206" s="355">
        <v>128100</v>
      </c>
      <c r="F206" s="356"/>
      <c r="G206" s="23"/>
      <c r="H206" s="4"/>
      <c r="I206" s="3"/>
    </row>
    <row r="207" spans="2:9" s="8" customFormat="1" ht="14.25" hidden="1" customHeight="1" x14ac:dyDescent="0.2">
      <c r="B207" s="674" t="s">
        <v>1025</v>
      </c>
      <c r="C207" s="675"/>
      <c r="D207" s="354" t="s">
        <v>91</v>
      </c>
      <c r="E207" s="355">
        <v>85380</v>
      </c>
      <c r="F207" s="356"/>
      <c r="G207" s="23"/>
      <c r="H207" s="4"/>
      <c r="I207" s="3"/>
    </row>
    <row r="208" spans="2:9" s="8" customFormat="1" ht="14.25" hidden="1" customHeight="1" x14ac:dyDescent="0.2">
      <c r="B208" s="674" t="s">
        <v>1026</v>
      </c>
      <c r="C208" s="675"/>
      <c r="D208" s="354" t="s">
        <v>91</v>
      </c>
      <c r="E208" s="355">
        <v>140400</v>
      </c>
      <c r="F208" s="356"/>
      <c r="G208" s="23"/>
      <c r="H208" s="4"/>
      <c r="I208" s="3"/>
    </row>
    <row r="209" spans="2:9" s="8" customFormat="1" ht="14.25" hidden="1" customHeight="1" x14ac:dyDescent="0.2">
      <c r="B209" s="674" t="s">
        <v>1027</v>
      </c>
      <c r="C209" s="675"/>
      <c r="D209" s="354" t="s">
        <v>91</v>
      </c>
      <c r="E209" s="355">
        <v>58800</v>
      </c>
      <c r="F209" s="356"/>
      <c r="G209" s="23"/>
      <c r="H209" s="4"/>
      <c r="I209" s="3"/>
    </row>
    <row r="210" spans="2:9" s="8" customFormat="1" ht="14.25" hidden="1" customHeight="1" x14ac:dyDescent="0.2">
      <c r="B210" s="674" t="s">
        <v>1028</v>
      </c>
      <c r="C210" s="675"/>
      <c r="D210" s="354" t="s">
        <v>91</v>
      </c>
      <c r="E210" s="355">
        <v>17040</v>
      </c>
      <c r="F210" s="356"/>
      <c r="G210" s="23"/>
      <c r="H210" s="4"/>
      <c r="I210" s="3"/>
    </row>
    <row r="211" spans="2:9" s="8" customFormat="1" ht="14.25" hidden="1" customHeight="1" x14ac:dyDescent="0.2">
      <c r="B211" s="674" t="s">
        <v>1029</v>
      </c>
      <c r="C211" s="675"/>
      <c r="D211" s="354" t="s">
        <v>91</v>
      </c>
      <c r="E211" s="355">
        <v>14160</v>
      </c>
      <c r="F211" s="356"/>
      <c r="G211" s="23"/>
      <c r="H211" s="4"/>
      <c r="I211" s="3"/>
    </row>
    <row r="212" spans="2:9" s="8" customFormat="1" ht="14.25" hidden="1" customHeight="1" x14ac:dyDescent="0.2">
      <c r="B212" s="674" t="s">
        <v>1030</v>
      </c>
      <c r="C212" s="675"/>
      <c r="D212" s="354" t="s">
        <v>91</v>
      </c>
      <c r="E212" s="355">
        <v>35220</v>
      </c>
      <c r="F212" s="356"/>
      <c r="G212" s="23"/>
      <c r="H212" s="4"/>
      <c r="I212" s="3"/>
    </row>
    <row r="213" spans="2:9" ht="25.15" hidden="1" customHeight="1" x14ac:dyDescent="0.2">
      <c r="B213" s="674" t="s">
        <v>1031</v>
      </c>
      <c r="C213" s="675"/>
      <c r="D213" s="354" t="s">
        <v>91</v>
      </c>
      <c r="E213" s="355">
        <v>6960</v>
      </c>
      <c r="F213" s="356"/>
      <c r="G213" s="23"/>
    </row>
    <row r="214" spans="2:9" s="8" customFormat="1" ht="13.9" hidden="1" customHeight="1" thickBot="1" x14ac:dyDescent="0.25">
      <c r="B214" s="676" t="s">
        <v>1032</v>
      </c>
      <c r="C214" s="677"/>
      <c r="D214" s="357" t="s">
        <v>91</v>
      </c>
      <c r="E214" s="358">
        <v>360</v>
      </c>
      <c r="F214" s="359"/>
      <c r="G214" s="23"/>
      <c r="H214" s="360">
        <v>30600</v>
      </c>
      <c r="I214" s="3"/>
    </row>
    <row r="215" spans="2:9" s="8" customFormat="1" ht="13.9" hidden="1" customHeight="1" thickBot="1" x14ac:dyDescent="0.25">
      <c r="B215" s="669" t="s">
        <v>1033</v>
      </c>
      <c r="C215" s="670"/>
      <c r="D215" s="670"/>
      <c r="E215" s="670"/>
      <c r="F215" s="671"/>
      <c r="G215" s="23"/>
      <c r="H215" s="360">
        <v>36200</v>
      </c>
      <c r="I215" s="3"/>
    </row>
    <row r="216" spans="2:9" s="8" customFormat="1" ht="13.9" hidden="1" customHeight="1" x14ac:dyDescent="0.25">
      <c r="B216" s="672" t="s">
        <v>1034</v>
      </c>
      <c r="C216" s="673"/>
      <c r="D216" s="361" t="s">
        <v>881</v>
      </c>
      <c r="E216" s="362">
        <f t="shared" ref="E216:E255" si="4">H214*1.2</f>
        <v>36720</v>
      </c>
      <c r="F216" s="363"/>
      <c r="G216" s="364"/>
      <c r="H216" s="360">
        <v>41500</v>
      </c>
      <c r="I216" s="3"/>
    </row>
    <row r="217" spans="2:9" s="8" customFormat="1" ht="13.9" hidden="1" customHeight="1" x14ac:dyDescent="0.25">
      <c r="B217" s="665" t="s">
        <v>1035</v>
      </c>
      <c r="C217" s="666"/>
      <c r="D217" s="365" t="s">
        <v>881</v>
      </c>
      <c r="E217" s="366">
        <f t="shared" si="4"/>
        <v>43440</v>
      </c>
      <c r="F217" s="367"/>
      <c r="G217" s="364"/>
      <c r="H217" s="360">
        <v>44500</v>
      </c>
      <c r="I217" s="3"/>
    </row>
    <row r="218" spans="2:9" s="8" customFormat="1" ht="13.9" hidden="1" customHeight="1" x14ac:dyDescent="0.25">
      <c r="B218" s="665" t="s">
        <v>1036</v>
      </c>
      <c r="C218" s="666"/>
      <c r="D218" s="365" t="s">
        <v>881</v>
      </c>
      <c r="E218" s="366">
        <f t="shared" si="4"/>
        <v>49800</v>
      </c>
      <c r="F218" s="367"/>
      <c r="G218" s="364"/>
      <c r="H218" s="360">
        <v>52750</v>
      </c>
      <c r="I218" s="3"/>
    </row>
    <row r="219" spans="2:9" s="8" customFormat="1" ht="13.9" hidden="1" customHeight="1" x14ac:dyDescent="0.25">
      <c r="B219" s="665" t="s">
        <v>1037</v>
      </c>
      <c r="C219" s="666"/>
      <c r="D219" s="365" t="s">
        <v>881</v>
      </c>
      <c r="E219" s="366">
        <f t="shared" si="4"/>
        <v>53400</v>
      </c>
      <c r="F219" s="367"/>
      <c r="G219" s="364"/>
      <c r="H219" s="360">
        <v>58400</v>
      </c>
      <c r="I219" s="3"/>
    </row>
    <row r="220" spans="2:9" s="8" customFormat="1" ht="13.9" hidden="1" customHeight="1" x14ac:dyDescent="0.25">
      <c r="B220" s="665" t="s">
        <v>1038</v>
      </c>
      <c r="C220" s="666"/>
      <c r="D220" s="365" t="s">
        <v>881</v>
      </c>
      <c r="E220" s="366">
        <f t="shared" si="4"/>
        <v>63300</v>
      </c>
      <c r="F220" s="367"/>
      <c r="G220" s="364"/>
      <c r="H220" s="360">
        <v>24600</v>
      </c>
      <c r="I220" s="3"/>
    </row>
    <row r="221" spans="2:9" s="8" customFormat="1" ht="13.9" hidden="1" customHeight="1" x14ac:dyDescent="0.25">
      <c r="B221" s="665" t="s">
        <v>1039</v>
      </c>
      <c r="C221" s="666"/>
      <c r="D221" s="365" t="s">
        <v>881</v>
      </c>
      <c r="E221" s="366">
        <f t="shared" si="4"/>
        <v>70080</v>
      </c>
      <c r="F221" s="367"/>
      <c r="G221" s="364"/>
      <c r="H221" s="360">
        <v>30300</v>
      </c>
      <c r="I221" s="3"/>
    </row>
    <row r="222" spans="2:9" s="8" customFormat="1" ht="13.9" hidden="1" customHeight="1" x14ac:dyDescent="0.25">
      <c r="B222" s="665" t="s">
        <v>1040</v>
      </c>
      <c r="C222" s="666"/>
      <c r="D222" s="365" t="s">
        <v>881</v>
      </c>
      <c r="E222" s="366">
        <f t="shared" si="4"/>
        <v>29520</v>
      </c>
      <c r="F222" s="367"/>
      <c r="G222" s="364"/>
      <c r="H222" s="360">
        <v>36350</v>
      </c>
      <c r="I222" s="3"/>
    </row>
    <row r="223" spans="2:9" s="8" customFormat="1" ht="13.9" hidden="1" customHeight="1" x14ac:dyDescent="0.25">
      <c r="B223" s="665" t="s">
        <v>1041</v>
      </c>
      <c r="C223" s="666"/>
      <c r="D223" s="365" t="s">
        <v>881</v>
      </c>
      <c r="E223" s="366">
        <f t="shared" si="4"/>
        <v>36360</v>
      </c>
      <c r="F223" s="367"/>
      <c r="G223" s="364"/>
      <c r="H223" s="360">
        <v>40000</v>
      </c>
      <c r="I223" s="3"/>
    </row>
    <row r="224" spans="2:9" s="8" customFormat="1" ht="13.9" hidden="1" customHeight="1" x14ac:dyDescent="0.25">
      <c r="B224" s="665" t="s">
        <v>1042</v>
      </c>
      <c r="C224" s="666"/>
      <c r="D224" s="365" t="s">
        <v>881</v>
      </c>
      <c r="E224" s="366">
        <f t="shared" si="4"/>
        <v>43620</v>
      </c>
      <c r="F224" s="367"/>
      <c r="G224" s="364"/>
      <c r="H224" s="360">
        <v>31900</v>
      </c>
      <c r="I224" s="3"/>
    </row>
    <row r="225" spans="2:9" s="8" customFormat="1" ht="13.9" hidden="1" customHeight="1" x14ac:dyDescent="0.25">
      <c r="B225" s="665" t="s">
        <v>1043</v>
      </c>
      <c r="C225" s="666"/>
      <c r="D225" s="365" t="s">
        <v>881</v>
      </c>
      <c r="E225" s="366">
        <f t="shared" si="4"/>
        <v>48000</v>
      </c>
      <c r="F225" s="367"/>
      <c r="G225" s="364"/>
      <c r="H225" s="360">
        <v>40500</v>
      </c>
      <c r="I225" s="3"/>
    </row>
    <row r="226" spans="2:9" s="8" customFormat="1" ht="13.9" hidden="1" customHeight="1" x14ac:dyDescent="0.25">
      <c r="B226" s="665" t="s">
        <v>1044</v>
      </c>
      <c r="C226" s="666"/>
      <c r="D226" s="365" t="s">
        <v>91</v>
      </c>
      <c r="E226" s="366">
        <f t="shared" si="4"/>
        <v>38280</v>
      </c>
      <c r="F226" s="367"/>
      <c r="G226" s="364"/>
      <c r="H226" s="360">
        <v>52000</v>
      </c>
      <c r="I226" s="3"/>
    </row>
    <row r="227" spans="2:9" s="8" customFormat="1" ht="13.9" hidden="1" customHeight="1" x14ac:dyDescent="0.25">
      <c r="B227" s="665" t="s">
        <v>1045</v>
      </c>
      <c r="C227" s="666"/>
      <c r="D227" s="365" t="s">
        <v>91</v>
      </c>
      <c r="E227" s="366">
        <f t="shared" si="4"/>
        <v>48600</v>
      </c>
      <c r="F227" s="367"/>
      <c r="G227" s="364"/>
      <c r="H227" s="360">
        <v>52000</v>
      </c>
      <c r="I227" s="3"/>
    </row>
    <row r="228" spans="2:9" s="8" customFormat="1" ht="13.9" hidden="1" customHeight="1" x14ac:dyDescent="0.25">
      <c r="B228" s="665" t="s">
        <v>1046</v>
      </c>
      <c r="C228" s="666"/>
      <c r="D228" s="365" t="s">
        <v>91</v>
      </c>
      <c r="E228" s="366">
        <f t="shared" si="4"/>
        <v>62400</v>
      </c>
      <c r="F228" s="367"/>
      <c r="G228" s="364"/>
      <c r="H228" s="360">
        <v>62400</v>
      </c>
      <c r="I228" s="3"/>
    </row>
    <row r="229" spans="2:9" s="8" customFormat="1" ht="13.9" hidden="1" customHeight="1" x14ac:dyDescent="0.25">
      <c r="B229" s="665" t="s">
        <v>1047</v>
      </c>
      <c r="C229" s="666"/>
      <c r="D229" s="365" t="s">
        <v>91</v>
      </c>
      <c r="E229" s="366">
        <f t="shared" si="4"/>
        <v>62400</v>
      </c>
      <c r="F229" s="367"/>
      <c r="G229" s="364"/>
      <c r="H229" s="360">
        <v>78000</v>
      </c>
      <c r="I229" s="3"/>
    </row>
    <row r="230" spans="2:9" s="8" customFormat="1" ht="13.9" hidden="1" customHeight="1" x14ac:dyDescent="0.25">
      <c r="B230" s="665" t="s">
        <v>1048</v>
      </c>
      <c r="C230" s="666"/>
      <c r="D230" s="365" t="s">
        <v>91</v>
      </c>
      <c r="E230" s="366">
        <f t="shared" si="4"/>
        <v>74880</v>
      </c>
      <c r="F230" s="367"/>
      <c r="G230" s="364"/>
      <c r="H230" s="360">
        <v>34800</v>
      </c>
      <c r="I230" s="3"/>
    </row>
    <row r="231" spans="2:9" s="8" customFormat="1" ht="13.9" hidden="1" customHeight="1" x14ac:dyDescent="0.25">
      <c r="B231" s="665" t="s">
        <v>1049</v>
      </c>
      <c r="C231" s="666"/>
      <c r="D231" s="365" t="s">
        <v>91</v>
      </c>
      <c r="E231" s="366">
        <f t="shared" si="4"/>
        <v>93600</v>
      </c>
      <c r="F231" s="367"/>
      <c r="G231" s="364"/>
      <c r="H231" s="360">
        <v>45000</v>
      </c>
      <c r="I231" s="3"/>
    </row>
    <row r="232" spans="2:9" s="8" customFormat="1" ht="13.9" hidden="1" customHeight="1" x14ac:dyDescent="0.25">
      <c r="B232" s="665" t="s">
        <v>1050</v>
      </c>
      <c r="C232" s="666"/>
      <c r="D232" s="365" t="s">
        <v>91</v>
      </c>
      <c r="E232" s="366">
        <f t="shared" si="4"/>
        <v>41760</v>
      </c>
      <c r="F232" s="367"/>
      <c r="G232" s="364"/>
      <c r="H232" s="360">
        <v>60000</v>
      </c>
      <c r="I232" s="3"/>
    </row>
    <row r="233" spans="2:9" s="8" customFormat="1" ht="13.9" hidden="1" customHeight="1" x14ac:dyDescent="0.25">
      <c r="B233" s="665" t="s">
        <v>1051</v>
      </c>
      <c r="C233" s="666"/>
      <c r="D233" s="365" t="s">
        <v>91</v>
      </c>
      <c r="E233" s="366">
        <f t="shared" si="4"/>
        <v>54000</v>
      </c>
      <c r="F233" s="367"/>
      <c r="G233" s="364"/>
      <c r="H233" s="360">
        <v>60000</v>
      </c>
      <c r="I233" s="3"/>
    </row>
    <row r="234" spans="2:9" s="8" customFormat="1" ht="13.9" hidden="1" customHeight="1" x14ac:dyDescent="0.25">
      <c r="B234" s="665" t="s">
        <v>1052</v>
      </c>
      <c r="C234" s="666"/>
      <c r="D234" s="365" t="s">
        <v>91</v>
      </c>
      <c r="E234" s="366">
        <f t="shared" si="4"/>
        <v>72000</v>
      </c>
      <c r="F234" s="367"/>
      <c r="G234" s="364"/>
      <c r="H234" s="360">
        <v>11000</v>
      </c>
      <c r="I234" s="3"/>
    </row>
    <row r="235" spans="2:9" s="8" customFormat="1" ht="13.9" hidden="1" customHeight="1" x14ac:dyDescent="0.25">
      <c r="B235" s="665" t="s">
        <v>1053</v>
      </c>
      <c r="C235" s="666"/>
      <c r="D235" s="365" t="s">
        <v>91</v>
      </c>
      <c r="E235" s="366">
        <f t="shared" si="4"/>
        <v>72000</v>
      </c>
      <c r="F235" s="367"/>
      <c r="G235" s="364"/>
      <c r="H235" s="360">
        <v>14350</v>
      </c>
      <c r="I235" s="3"/>
    </row>
    <row r="236" spans="2:9" s="8" customFormat="1" ht="13.9" hidden="1" customHeight="1" x14ac:dyDescent="0.25">
      <c r="B236" s="665" t="s">
        <v>1054</v>
      </c>
      <c r="C236" s="666"/>
      <c r="D236" s="365" t="s">
        <v>91</v>
      </c>
      <c r="E236" s="366">
        <f t="shared" si="4"/>
        <v>13200</v>
      </c>
      <c r="F236" s="367"/>
      <c r="G236" s="364"/>
      <c r="H236" s="360">
        <v>18300</v>
      </c>
      <c r="I236" s="3"/>
    </row>
    <row r="237" spans="2:9" s="8" customFormat="1" ht="13.9" hidden="1" customHeight="1" x14ac:dyDescent="0.25">
      <c r="B237" s="665" t="s">
        <v>1055</v>
      </c>
      <c r="C237" s="666"/>
      <c r="D237" s="365" t="s">
        <v>91</v>
      </c>
      <c r="E237" s="366">
        <f t="shared" si="4"/>
        <v>17220</v>
      </c>
      <c r="F237" s="367"/>
      <c r="G237" s="364"/>
      <c r="H237" s="360">
        <v>20000</v>
      </c>
      <c r="I237" s="3"/>
    </row>
    <row r="238" spans="2:9" s="8" customFormat="1" ht="13.9" hidden="1" customHeight="1" x14ac:dyDescent="0.25">
      <c r="B238" s="665" t="s">
        <v>1056</v>
      </c>
      <c r="C238" s="666"/>
      <c r="D238" s="365" t="s">
        <v>91</v>
      </c>
      <c r="E238" s="366">
        <f t="shared" si="4"/>
        <v>21960</v>
      </c>
      <c r="F238" s="367"/>
      <c r="G238" s="364"/>
      <c r="H238" s="360">
        <v>23000</v>
      </c>
      <c r="I238" s="3"/>
    </row>
    <row r="239" spans="2:9" s="8" customFormat="1" ht="13.9" hidden="1" customHeight="1" x14ac:dyDescent="0.25">
      <c r="B239" s="665" t="s">
        <v>1057</v>
      </c>
      <c r="C239" s="666"/>
      <c r="D239" s="365" t="s">
        <v>91</v>
      </c>
      <c r="E239" s="366">
        <f t="shared" si="4"/>
        <v>24000</v>
      </c>
      <c r="F239" s="367"/>
      <c r="G239" s="364"/>
      <c r="H239" s="360">
        <v>26500</v>
      </c>
      <c r="I239" s="3"/>
    </row>
    <row r="240" spans="2:9" s="8" customFormat="1" ht="13.9" hidden="1" customHeight="1" x14ac:dyDescent="0.25">
      <c r="B240" s="665" t="s">
        <v>1058</v>
      </c>
      <c r="C240" s="666"/>
      <c r="D240" s="365" t="s">
        <v>91</v>
      </c>
      <c r="E240" s="366">
        <f t="shared" si="4"/>
        <v>27600</v>
      </c>
      <c r="F240" s="367"/>
      <c r="G240" s="364"/>
      <c r="H240" s="360">
        <v>30950</v>
      </c>
      <c r="I240" s="3"/>
    </row>
    <row r="241" spans="2:9" s="8" customFormat="1" ht="13.9" hidden="1" customHeight="1" x14ac:dyDescent="0.25">
      <c r="B241" s="665" t="s">
        <v>1059</v>
      </c>
      <c r="C241" s="666"/>
      <c r="D241" s="365" t="s">
        <v>91</v>
      </c>
      <c r="E241" s="366">
        <f t="shared" si="4"/>
        <v>31800</v>
      </c>
      <c r="F241" s="367"/>
      <c r="G241" s="364"/>
      <c r="H241" s="360">
        <v>34500</v>
      </c>
      <c r="I241" s="3"/>
    </row>
    <row r="242" spans="2:9" s="8" customFormat="1" ht="13.9" hidden="1" customHeight="1" x14ac:dyDescent="0.25">
      <c r="B242" s="665" t="s">
        <v>1060</v>
      </c>
      <c r="C242" s="666"/>
      <c r="D242" s="365" t="s">
        <v>91</v>
      </c>
      <c r="E242" s="366">
        <f t="shared" si="4"/>
        <v>37140</v>
      </c>
      <c r="F242" s="367"/>
      <c r="G242" s="364"/>
      <c r="H242" s="360">
        <v>45000</v>
      </c>
      <c r="I242" s="3"/>
    </row>
    <row r="243" spans="2:9" s="8" customFormat="1" ht="13.9" hidden="1" customHeight="1" x14ac:dyDescent="0.25">
      <c r="B243" s="665" t="s">
        <v>1061</v>
      </c>
      <c r="C243" s="666"/>
      <c r="D243" s="365" t="s">
        <v>91</v>
      </c>
      <c r="E243" s="366">
        <f t="shared" si="4"/>
        <v>41400</v>
      </c>
      <c r="F243" s="367"/>
      <c r="G243" s="364"/>
      <c r="H243" s="360">
        <v>46000</v>
      </c>
      <c r="I243" s="3"/>
    </row>
    <row r="244" spans="2:9" s="8" customFormat="1" ht="13.9" hidden="1" customHeight="1" x14ac:dyDescent="0.25">
      <c r="B244" s="665" t="s">
        <v>1062</v>
      </c>
      <c r="C244" s="666"/>
      <c r="D244" s="365" t="s">
        <v>91</v>
      </c>
      <c r="E244" s="366">
        <f t="shared" si="4"/>
        <v>54000</v>
      </c>
      <c r="F244" s="367"/>
      <c r="G244" s="364"/>
      <c r="H244" s="360">
        <v>22000</v>
      </c>
      <c r="I244" s="3"/>
    </row>
    <row r="245" spans="2:9" s="8" customFormat="1" ht="13.9" hidden="1" customHeight="1" x14ac:dyDescent="0.25">
      <c r="B245" s="665" t="s">
        <v>1063</v>
      </c>
      <c r="C245" s="666"/>
      <c r="D245" s="365" t="s">
        <v>91</v>
      </c>
      <c r="E245" s="366">
        <f t="shared" si="4"/>
        <v>55200</v>
      </c>
      <c r="F245" s="367"/>
      <c r="G245" s="364"/>
      <c r="H245" s="360">
        <v>27000</v>
      </c>
      <c r="I245" s="3"/>
    </row>
    <row r="246" spans="2:9" s="8" customFormat="1" ht="13.9" hidden="1" customHeight="1" x14ac:dyDescent="0.25">
      <c r="B246" s="665" t="s">
        <v>1064</v>
      </c>
      <c r="C246" s="666"/>
      <c r="D246" s="365" t="s">
        <v>91</v>
      </c>
      <c r="E246" s="366">
        <f t="shared" si="4"/>
        <v>26400</v>
      </c>
      <c r="F246" s="367"/>
      <c r="G246" s="364"/>
      <c r="H246" s="360">
        <v>29000</v>
      </c>
      <c r="I246" s="3"/>
    </row>
    <row r="247" spans="2:9" s="8" customFormat="1" ht="13.9" hidden="1" customHeight="1" x14ac:dyDescent="0.25">
      <c r="B247" s="665" t="s">
        <v>1065</v>
      </c>
      <c r="C247" s="666"/>
      <c r="D247" s="365" t="s">
        <v>91</v>
      </c>
      <c r="E247" s="366">
        <f t="shared" si="4"/>
        <v>32400</v>
      </c>
      <c r="F247" s="367"/>
      <c r="G247" s="364"/>
      <c r="H247" s="360">
        <v>32000</v>
      </c>
      <c r="I247" s="3"/>
    </row>
    <row r="248" spans="2:9" s="8" customFormat="1" ht="13.9" hidden="1" customHeight="1" x14ac:dyDescent="0.25">
      <c r="B248" s="665" t="s">
        <v>1066</v>
      </c>
      <c r="C248" s="666"/>
      <c r="D248" s="365" t="s">
        <v>91</v>
      </c>
      <c r="E248" s="366">
        <f t="shared" si="4"/>
        <v>34800</v>
      </c>
      <c r="F248" s="367"/>
      <c r="G248" s="364"/>
      <c r="H248" s="360">
        <v>45000</v>
      </c>
      <c r="I248" s="3"/>
    </row>
    <row r="249" spans="2:9" s="8" customFormat="1" ht="13.9" hidden="1" customHeight="1" x14ac:dyDescent="0.25">
      <c r="B249" s="665" t="s">
        <v>1067</v>
      </c>
      <c r="C249" s="666"/>
      <c r="D249" s="365" t="s">
        <v>91</v>
      </c>
      <c r="E249" s="366">
        <f t="shared" si="4"/>
        <v>38400</v>
      </c>
      <c r="F249" s="367"/>
      <c r="G249" s="364"/>
      <c r="H249" s="360">
        <v>48000</v>
      </c>
      <c r="I249" s="3"/>
    </row>
    <row r="250" spans="2:9" s="8" customFormat="1" ht="13.9" hidden="1" customHeight="1" x14ac:dyDescent="0.25">
      <c r="B250" s="665" t="s">
        <v>1068</v>
      </c>
      <c r="C250" s="666"/>
      <c r="D250" s="365" t="s">
        <v>91</v>
      </c>
      <c r="E250" s="366">
        <f t="shared" si="4"/>
        <v>54000</v>
      </c>
      <c r="F250" s="367"/>
      <c r="G250" s="364"/>
      <c r="H250" s="360">
        <v>39000</v>
      </c>
      <c r="I250" s="3"/>
    </row>
    <row r="251" spans="2:9" s="8" customFormat="1" ht="13.9" hidden="1" customHeight="1" x14ac:dyDescent="0.25">
      <c r="B251" s="665" t="s">
        <v>1069</v>
      </c>
      <c r="C251" s="666"/>
      <c r="D251" s="365" t="s">
        <v>91</v>
      </c>
      <c r="E251" s="366">
        <f t="shared" si="4"/>
        <v>57600</v>
      </c>
      <c r="F251" s="367"/>
      <c r="G251" s="364"/>
      <c r="H251" s="360">
        <v>44000</v>
      </c>
      <c r="I251" s="3"/>
    </row>
    <row r="252" spans="2:9" s="8" customFormat="1" ht="13.9" hidden="1" customHeight="1" x14ac:dyDescent="0.25">
      <c r="B252" s="665" t="s">
        <v>1070</v>
      </c>
      <c r="C252" s="666"/>
      <c r="D252" s="365" t="s">
        <v>91</v>
      </c>
      <c r="E252" s="366">
        <f t="shared" si="4"/>
        <v>46800</v>
      </c>
      <c r="F252" s="367"/>
      <c r="G252" s="364"/>
      <c r="H252" s="360">
        <v>63000</v>
      </c>
      <c r="I252" s="3"/>
    </row>
    <row r="253" spans="2:9" s="8" customFormat="1" ht="15" hidden="1" customHeight="1" x14ac:dyDescent="0.25">
      <c r="B253" s="665" t="s">
        <v>1071</v>
      </c>
      <c r="C253" s="666"/>
      <c r="D253" s="365" t="s">
        <v>91</v>
      </c>
      <c r="E253" s="366">
        <f t="shared" si="4"/>
        <v>52800</v>
      </c>
      <c r="F253" s="367"/>
      <c r="G253" s="364"/>
      <c r="H253" s="360">
        <v>70000</v>
      </c>
      <c r="I253" s="3"/>
    </row>
    <row r="254" spans="2:9" ht="24.75" hidden="1" customHeight="1" x14ac:dyDescent="0.25">
      <c r="B254" s="665" t="s">
        <v>1072</v>
      </c>
      <c r="C254" s="666"/>
      <c r="D254" s="365" t="s">
        <v>91</v>
      </c>
      <c r="E254" s="366">
        <f t="shared" si="4"/>
        <v>75600</v>
      </c>
      <c r="F254" s="367"/>
      <c r="G254" s="364"/>
    </row>
    <row r="255" spans="2:9" s="8" customFormat="1" ht="15.75" hidden="1" customHeight="1" thickBot="1" x14ac:dyDescent="0.3">
      <c r="B255" s="667" t="s">
        <v>1073</v>
      </c>
      <c r="C255" s="668"/>
      <c r="D255" s="368" t="s">
        <v>91</v>
      </c>
      <c r="E255" s="369">
        <f t="shared" si="4"/>
        <v>84000</v>
      </c>
      <c r="F255" s="370"/>
      <c r="G255" s="364"/>
      <c r="H255" s="4"/>
      <c r="I255" s="118">
        <v>3436</v>
      </c>
    </row>
    <row r="256" spans="2:9" s="8" customFormat="1" ht="15.75" customHeight="1" thickBot="1" x14ac:dyDescent="0.25">
      <c r="B256" s="632" t="s">
        <v>1595</v>
      </c>
      <c r="C256" s="633"/>
      <c r="D256" s="633"/>
      <c r="E256" s="633"/>
      <c r="F256" s="634"/>
      <c r="G256" s="477"/>
      <c r="H256" s="4"/>
      <c r="I256" s="118"/>
    </row>
    <row r="257" spans="1:35" s="8" customFormat="1" ht="15.75" customHeight="1" x14ac:dyDescent="0.25">
      <c r="B257" s="713" t="s">
        <v>1596</v>
      </c>
      <c r="C257" s="714"/>
      <c r="D257" s="361" t="s">
        <v>91</v>
      </c>
      <c r="E257" s="479">
        <f>G257*1.2</f>
        <v>47047.199999999997</v>
      </c>
      <c r="F257" s="478"/>
      <c r="G257" s="236">
        <v>39206</v>
      </c>
      <c r="H257" s="4"/>
      <c r="I257" s="118"/>
    </row>
    <row r="258" spans="1:35" s="8" customFormat="1" ht="15.75" customHeight="1" thickBot="1" x14ac:dyDescent="0.3">
      <c r="B258" s="715" t="s">
        <v>1597</v>
      </c>
      <c r="C258" s="716"/>
      <c r="D258" s="480" t="s">
        <v>91</v>
      </c>
      <c r="E258" s="481">
        <f>G258*1.2</f>
        <v>52078.799999999996</v>
      </c>
      <c r="F258" s="482"/>
      <c r="G258" s="236">
        <v>43399</v>
      </c>
      <c r="H258" s="4"/>
      <c r="I258" s="118"/>
    </row>
    <row r="259" spans="1:35" s="8" customFormat="1" ht="19.5" customHeight="1" thickBot="1" x14ac:dyDescent="0.25">
      <c r="B259" s="658" t="s">
        <v>1074</v>
      </c>
      <c r="C259" s="659"/>
      <c r="D259" s="659"/>
      <c r="E259" s="659"/>
      <c r="F259" s="661"/>
      <c r="G259" s="94"/>
      <c r="H259" s="4"/>
      <c r="I259" s="176">
        <v>0.64</v>
      </c>
    </row>
    <row r="260" spans="1:35" s="8" customFormat="1" ht="30.75" customHeight="1" x14ac:dyDescent="0.25">
      <c r="B260" s="613" t="s">
        <v>1075</v>
      </c>
      <c r="C260" s="654"/>
      <c r="D260" s="117" t="s">
        <v>881</v>
      </c>
      <c r="E260" s="371">
        <f>G260*1.2</f>
        <v>7492.7999999999993</v>
      </c>
      <c r="F260" s="363"/>
      <c r="G260" s="9">
        <v>6244</v>
      </c>
      <c r="H260" s="4"/>
      <c r="I260" s="118">
        <v>3436</v>
      </c>
    </row>
    <row r="261" spans="1:35" s="8" customFormat="1" ht="30" customHeight="1" x14ac:dyDescent="0.25">
      <c r="B261" s="615" t="s">
        <v>1076</v>
      </c>
      <c r="C261" s="655"/>
      <c r="D261" s="20" t="s">
        <v>881</v>
      </c>
      <c r="E261" s="371">
        <f>G261*1.2</f>
        <v>8283.6</v>
      </c>
      <c r="F261" s="367"/>
      <c r="G261" s="9">
        <v>6903</v>
      </c>
      <c r="H261" s="4"/>
      <c r="I261" s="176">
        <v>0.64</v>
      </c>
    </row>
    <row r="262" spans="1:35" s="8" customFormat="1" ht="30" customHeight="1" thickBot="1" x14ac:dyDescent="0.3">
      <c r="B262" s="615" t="s">
        <v>1077</v>
      </c>
      <c r="C262" s="655"/>
      <c r="D262" s="20" t="s">
        <v>881</v>
      </c>
      <c r="E262" s="371">
        <f>G262*1.2</f>
        <v>7492.7999999999993</v>
      </c>
      <c r="F262" s="367"/>
      <c r="G262" s="23">
        <v>6244</v>
      </c>
      <c r="H262" s="4"/>
      <c r="I262" s="372">
        <v>8066</v>
      </c>
    </row>
    <row r="263" spans="1:35" s="376" customFormat="1" ht="32.25" customHeight="1" x14ac:dyDescent="0.25">
      <c r="A263" s="373"/>
      <c r="B263" s="615" t="s">
        <v>1078</v>
      </c>
      <c r="C263" s="655"/>
      <c r="D263" s="20" t="s">
        <v>881</v>
      </c>
      <c r="E263" s="371">
        <f>G263*1.2</f>
        <v>8188.7999999999993</v>
      </c>
      <c r="F263" s="367"/>
      <c r="G263" s="9">
        <v>6824</v>
      </c>
      <c r="H263" s="374"/>
      <c r="I263" s="375"/>
    </row>
    <row r="264" spans="1:35" s="380" customFormat="1" ht="30" customHeight="1" thickBot="1" x14ac:dyDescent="0.3">
      <c r="A264" s="377"/>
      <c r="B264" s="629" t="s">
        <v>1079</v>
      </c>
      <c r="C264" s="657"/>
      <c r="D264" s="105" t="s">
        <v>881</v>
      </c>
      <c r="E264" s="378">
        <f>G264*1.2</f>
        <v>17132.399999999998</v>
      </c>
      <c r="F264" s="370"/>
      <c r="G264" s="134">
        <v>14277</v>
      </c>
      <c r="H264" s="379"/>
      <c r="I264" s="3"/>
    </row>
    <row r="265" spans="1:35" s="382" customFormat="1" ht="18" customHeight="1" thickBot="1" x14ac:dyDescent="0.25">
      <c r="A265" s="381"/>
      <c r="B265" s="658" t="s">
        <v>1080</v>
      </c>
      <c r="C265" s="659"/>
      <c r="D265" s="659"/>
      <c r="E265" s="659"/>
      <c r="F265" s="661"/>
      <c r="G265" s="46"/>
      <c r="H265" s="379"/>
      <c r="I265" s="3"/>
    </row>
    <row r="266" spans="1:35" s="382" customFormat="1" ht="13.5" customHeight="1" x14ac:dyDescent="0.2">
      <c r="A266" s="381"/>
      <c r="B266" s="625" t="s">
        <v>1081</v>
      </c>
      <c r="C266" s="652"/>
      <c r="D266" s="22" t="s">
        <v>967</v>
      </c>
      <c r="E266" s="138">
        <f t="shared" ref="E266:E274" si="5">G266*1.2</f>
        <v>146496</v>
      </c>
      <c r="F266" s="182"/>
      <c r="G266" s="149">
        <v>122080</v>
      </c>
      <c r="H266" s="379"/>
      <c r="I266" s="508"/>
    </row>
    <row r="267" spans="1:35" s="382" customFormat="1" ht="13.5" customHeight="1" x14ac:dyDescent="0.2">
      <c r="A267" s="381"/>
      <c r="B267" s="625" t="s">
        <v>1761</v>
      </c>
      <c r="C267" s="652"/>
      <c r="D267" s="101" t="s">
        <v>709</v>
      </c>
      <c r="E267" s="173">
        <f t="shared" si="5"/>
        <v>144001.19999999998</v>
      </c>
      <c r="F267" s="185"/>
      <c r="G267" s="275">
        <v>120001</v>
      </c>
      <c r="H267" s="379"/>
      <c r="I267" s="379"/>
    </row>
    <row r="268" spans="1:35" s="382" customFormat="1" ht="13.5" customHeight="1" x14ac:dyDescent="0.2">
      <c r="A268" s="381"/>
      <c r="B268" s="625" t="s">
        <v>1082</v>
      </c>
      <c r="C268" s="652"/>
      <c r="D268" s="101" t="s">
        <v>967</v>
      </c>
      <c r="E268" s="173">
        <f t="shared" si="5"/>
        <v>153430.79999999999</v>
      </c>
      <c r="F268" s="174"/>
      <c r="G268" s="488">
        <v>127859</v>
      </c>
      <c r="H268" s="379"/>
      <c r="I268" s="379"/>
    </row>
    <row r="269" spans="1:35" s="382" customFormat="1" ht="14.25" customHeight="1" x14ac:dyDescent="0.2">
      <c r="A269" s="381"/>
      <c r="B269" s="625" t="s">
        <v>1699</v>
      </c>
      <c r="C269" s="652"/>
      <c r="D269" s="101" t="s">
        <v>709</v>
      </c>
      <c r="E269" s="173">
        <f t="shared" si="5"/>
        <v>159097.19999999998</v>
      </c>
      <c r="F269" s="185"/>
      <c r="G269" s="488">
        <v>132581</v>
      </c>
      <c r="H269" s="379"/>
      <c r="I269" s="379"/>
    </row>
    <row r="270" spans="1:35" s="383" customFormat="1" ht="15" customHeight="1" thickBot="1" x14ac:dyDescent="0.25">
      <c r="A270" s="382"/>
      <c r="B270" s="656" t="s">
        <v>1083</v>
      </c>
      <c r="C270" s="662"/>
      <c r="D270" s="15" t="s">
        <v>967</v>
      </c>
      <c r="E270" s="173">
        <f t="shared" si="5"/>
        <v>194055.6</v>
      </c>
      <c r="F270" s="31"/>
      <c r="G270" s="488">
        <v>161713</v>
      </c>
      <c r="H270" s="379"/>
      <c r="I270" s="379"/>
      <c r="J270" s="382"/>
      <c r="K270" s="382"/>
      <c r="L270" s="382"/>
      <c r="M270" s="382"/>
      <c r="N270" s="382"/>
      <c r="O270" s="382"/>
      <c r="P270" s="382"/>
      <c r="Q270" s="382"/>
      <c r="R270" s="382"/>
      <c r="S270" s="382"/>
      <c r="T270" s="382"/>
      <c r="U270" s="382"/>
      <c r="V270" s="382"/>
      <c r="W270" s="382"/>
      <c r="X270" s="382"/>
      <c r="Y270" s="382"/>
      <c r="Z270" s="382"/>
      <c r="AA270" s="382"/>
      <c r="AB270" s="382"/>
      <c r="AC270" s="382"/>
      <c r="AD270" s="382"/>
      <c r="AE270" s="382"/>
      <c r="AF270" s="382"/>
      <c r="AG270" s="382"/>
      <c r="AH270" s="382"/>
      <c r="AI270" s="382"/>
    </row>
    <row r="271" spans="1:35" s="382" customFormat="1" ht="15" customHeight="1" x14ac:dyDescent="0.2">
      <c r="B271" s="625" t="s">
        <v>1762</v>
      </c>
      <c r="C271" s="652"/>
      <c r="D271" s="15" t="s">
        <v>709</v>
      </c>
      <c r="E271" s="173">
        <f t="shared" si="5"/>
        <v>190174.8</v>
      </c>
      <c r="F271" s="172"/>
      <c r="G271" s="488">
        <v>158479</v>
      </c>
      <c r="H271" s="379"/>
      <c r="I271" s="379"/>
    </row>
    <row r="272" spans="1:35" ht="14.25" customHeight="1" x14ac:dyDescent="0.2">
      <c r="B272" s="615" t="s">
        <v>1084</v>
      </c>
      <c r="C272" s="616"/>
      <c r="D272" s="15" t="s">
        <v>967</v>
      </c>
      <c r="E272" s="173">
        <f t="shared" si="5"/>
        <v>248269.19999999998</v>
      </c>
      <c r="F272" s="172"/>
      <c r="G272" s="175">
        <v>206891</v>
      </c>
      <c r="I272" s="384"/>
    </row>
    <row r="273" spans="2:9" ht="14.25" customHeight="1" x14ac:dyDescent="0.2">
      <c r="B273" s="625" t="s">
        <v>1763</v>
      </c>
      <c r="C273" s="652"/>
      <c r="D273" s="15" t="s">
        <v>709</v>
      </c>
      <c r="E273" s="141">
        <f t="shared" si="5"/>
        <v>234729.60000000001</v>
      </c>
      <c r="F273" s="172"/>
      <c r="G273" s="488">
        <v>195608</v>
      </c>
      <c r="I273" s="384"/>
    </row>
    <row r="274" spans="2:9" ht="16.5" customHeight="1" thickBot="1" x14ac:dyDescent="0.25">
      <c r="B274" s="663" t="s">
        <v>1085</v>
      </c>
      <c r="C274" s="664"/>
      <c r="D274" s="385" t="s">
        <v>709</v>
      </c>
      <c r="E274" s="386">
        <f t="shared" si="5"/>
        <v>277039.2</v>
      </c>
      <c r="F274" s="387"/>
      <c r="G274" s="388">
        <v>230866</v>
      </c>
    </row>
    <row r="275" spans="2:9" s="8" customFormat="1" ht="20.25" customHeight="1" thickBot="1" x14ac:dyDescent="0.25">
      <c r="B275" s="797" t="s">
        <v>149</v>
      </c>
      <c r="C275" s="798"/>
      <c r="D275" s="798"/>
      <c r="E275" s="798"/>
      <c r="F275" s="799"/>
      <c r="G275" s="94"/>
      <c r="H275" s="4"/>
      <c r="I275" s="3"/>
    </row>
    <row r="276" spans="2:9" s="8" customFormat="1" ht="15.75" customHeight="1" thickBot="1" x14ac:dyDescent="0.25">
      <c r="B276" s="658" t="s">
        <v>150</v>
      </c>
      <c r="C276" s="659"/>
      <c r="D276" s="659"/>
      <c r="E276" s="659"/>
      <c r="F276" s="661"/>
      <c r="G276" s="23"/>
      <c r="H276" s="4"/>
      <c r="I276" s="3"/>
    </row>
    <row r="277" spans="2:9" s="557" customFormat="1" ht="15" customHeight="1" x14ac:dyDescent="0.2">
      <c r="B277" s="623" t="s">
        <v>152</v>
      </c>
      <c r="C277" s="662"/>
      <c r="D277" s="15" t="s">
        <v>153</v>
      </c>
      <c r="E277" s="95">
        <v>82359</v>
      </c>
      <c r="F277" s="96"/>
      <c r="G277" s="558">
        <v>74992</v>
      </c>
      <c r="H277" s="559"/>
      <c r="I277" s="560"/>
    </row>
    <row r="278" spans="2:9" s="557" customFormat="1" ht="15" customHeight="1" x14ac:dyDescent="0.2">
      <c r="B278" s="623" t="s">
        <v>154</v>
      </c>
      <c r="C278" s="662"/>
      <c r="D278" s="15" t="s">
        <v>153</v>
      </c>
      <c r="E278" s="95">
        <v>43129</v>
      </c>
      <c r="F278" s="96"/>
      <c r="G278" s="558">
        <v>39271</v>
      </c>
      <c r="H278" s="559"/>
      <c r="I278" s="560"/>
    </row>
    <row r="279" spans="2:9" s="557" customFormat="1" ht="18.75" customHeight="1" x14ac:dyDescent="0.2">
      <c r="B279" s="623" t="s">
        <v>155</v>
      </c>
      <c r="C279" s="662"/>
      <c r="D279" s="15" t="s">
        <v>153</v>
      </c>
      <c r="E279" s="95">
        <v>12697</v>
      </c>
      <c r="F279" s="96"/>
      <c r="G279" s="558">
        <v>11562</v>
      </c>
      <c r="H279" s="559"/>
      <c r="I279" s="560"/>
    </row>
    <row r="280" spans="2:9" s="557" customFormat="1" ht="17.25" customHeight="1" x14ac:dyDescent="0.2">
      <c r="B280" s="623" t="s">
        <v>156</v>
      </c>
      <c r="C280" s="662"/>
      <c r="D280" s="15" t="s">
        <v>153</v>
      </c>
      <c r="E280" s="95">
        <v>348104</v>
      </c>
      <c r="F280" s="96"/>
      <c r="G280" s="558">
        <v>316965</v>
      </c>
      <c r="H280" s="559"/>
      <c r="I280" s="560"/>
    </row>
    <row r="281" spans="2:9" s="557" customFormat="1" ht="31.5" customHeight="1" x14ac:dyDescent="0.2">
      <c r="B281" s="621" t="s">
        <v>157</v>
      </c>
      <c r="C281" s="622"/>
      <c r="D281" s="20" t="s">
        <v>158</v>
      </c>
      <c r="E281" s="95">
        <v>23491</v>
      </c>
      <c r="F281" s="97"/>
      <c r="G281" s="558">
        <v>21389</v>
      </c>
      <c r="H281" s="559"/>
      <c r="I281" s="560"/>
    </row>
    <row r="282" spans="2:9" s="557" customFormat="1" ht="31.5" customHeight="1" x14ac:dyDescent="0.2">
      <c r="B282" s="621" t="s">
        <v>159</v>
      </c>
      <c r="C282" s="622"/>
      <c r="D282" s="20" t="s">
        <v>158</v>
      </c>
      <c r="E282" s="95">
        <v>106141</v>
      </c>
      <c r="F282" s="97"/>
      <c r="G282" s="558">
        <v>96646</v>
      </c>
      <c r="H282" s="559"/>
      <c r="I282" s="560"/>
    </row>
    <row r="283" spans="2:9" s="557" customFormat="1" ht="17.25" customHeight="1" x14ac:dyDescent="0.2">
      <c r="B283" s="623" t="s">
        <v>160</v>
      </c>
      <c r="C283" s="662"/>
      <c r="D283" s="15" t="s">
        <v>151</v>
      </c>
      <c r="E283" s="95">
        <v>60036</v>
      </c>
      <c r="F283" s="96"/>
      <c r="G283" s="561">
        <v>54665</v>
      </c>
      <c r="H283" s="559"/>
      <c r="I283" s="560"/>
    </row>
    <row r="284" spans="2:9" s="557" customFormat="1" ht="18" customHeight="1" x14ac:dyDescent="0.2">
      <c r="B284" s="623" t="s">
        <v>161</v>
      </c>
      <c r="C284" s="662"/>
      <c r="D284" s="15" t="s">
        <v>158</v>
      </c>
      <c r="E284" s="95">
        <v>71801</v>
      </c>
      <c r="F284" s="96"/>
      <c r="G284" s="561">
        <v>65378</v>
      </c>
      <c r="H284" s="559"/>
      <c r="I284" s="560"/>
    </row>
    <row r="285" spans="2:9" s="557" customFormat="1" ht="18" customHeight="1" x14ac:dyDescent="0.2">
      <c r="B285" s="623" t="s">
        <v>162</v>
      </c>
      <c r="C285" s="662"/>
      <c r="D285" s="15" t="s">
        <v>151</v>
      </c>
      <c r="E285" s="95">
        <v>89043</v>
      </c>
      <c r="F285" s="96"/>
      <c r="G285" s="561">
        <v>81078</v>
      </c>
      <c r="H285" s="559"/>
      <c r="I285" s="560"/>
    </row>
    <row r="286" spans="2:9" s="557" customFormat="1" ht="15" customHeight="1" x14ac:dyDescent="0.2">
      <c r="B286" s="623" t="s">
        <v>163</v>
      </c>
      <c r="C286" s="662"/>
      <c r="D286" s="15" t="s">
        <v>151</v>
      </c>
      <c r="E286" s="95">
        <v>29930</v>
      </c>
      <c r="F286" s="96"/>
      <c r="G286" s="561">
        <v>27253</v>
      </c>
      <c r="H286" s="559"/>
      <c r="I286" s="560"/>
    </row>
    <row r="287" spans="2:9" s="557" customFormat="1" ht="15" customHeight="1" x14ac:dyDescent="0.2">
      <c r="B287" s="623" t="s">
        <v>164</v>
      </c>
      <c r="C287" s="662"/>
      <c r="D287" s="15" t="s">
        <v>151</v>
      </c>
      <c r="E287" s="95">
        <v>30053</v>
      </c>
      <c r="F287" s="96"/>
      <c r="G287" s="561">
        <v>27364</v>
      </c>
      <c r="H287" s="559"/>
      <c r="I287" s="560"/>
    </row>
    <row r="288" spans="2:9" s="557" customFormat="1" ht="15" customHeight="1" x14ac:dyDescent="0.2">
      <c r="B288" s="623" t="s">
        <v>166</v>
      </c>
      <c r="C288" s="662"/>
      <c r="D288" s="15" t="s">
        <v>151</v>
      </c>
      <c r="E288" s="95">
        <v>37996</v>
      </c>
      <c r="F288" s="96"/>
      <c r="G288" s="561">
        <v>34597</v>
      </c>
      <c r="H288" s="559"/>
      <c r="I288" s="560"/>
    </row>
    <row r="289" spans="2:9" s="8" customFormat="1" ht="15" customHeight="1" x14ac:dyDescent="0.2">
      <c r="B289" s="623" t="s">
        <v>167</v>
      </c>
      <c r="C289" s="662"/>
      <c r="D289" s="15" t="s">
        <v>151</v>
      </c>
      <c r="E289" s="95">
        <v>38975</v>
      </c>
      <c r="F289" s="96"/>
      <c r="G289" s="23">
        <v>35488</v>
      </c>
      <c r="H289" s="4"/>
      <c r="I289" s="3"/>
    </row>
    <row r="290" spans="2:9" s="8" customFormat="1" ht="15" customHeight="1" x14ac:dyDescent="0.2">
      <c r="B290" s="623" t="s">
        <v>168</v>
      </c>
      <c r="C290" s="662"/>
      <c r="D290" s="15" t="s">
        <v>151</v>
      </c>
      <c r="E290" s="95">
        <v>90669</v>
      </c>
      <c r="F290" s="96"/>
      <c r="G290" s="13">
        <v>82559</v>
      </c>
      <c r="H290" s="4"/>
      <c r="I290" s="3"/>
    </row>
    <row r="291" spans="2:9" s="8" customFormat="1" ht="17.25" customHeight="1" x14ac:dyDescent="0.2">
      <c r="B291" s="623" t="s">
        <v>169</v>
      </c>
      <c r="C291" s="662"/>
      <c r="D291" s="15" t="s">
        <v>151</v>
      </c>
      <c r="E291" s="95">
        <v>35552</v>
      </c>
      <c r="F291" s="96"/>
      <c r="G291" s="13">
        <v>32372</v>
      </c>
      <c r="H291" s="4"/>
      <c r="I291" s="3"/>
    </row>
    <row r="292" spans="2:9" s="8" customFormat="1" ht="31.5" customHeight="1" x14ac:dyDescent="0.2">
      <c r="B292" s="623" t="s">
        <v>170</v>
      </c>
      <c r="C292" s="662"/>
      <c r="D292" s="15" t="s">
        <v>151</v>
      </c>
      <c r="E292" s="95">
        <v>37752</v>
      </c>
      <c r="F292" s="96"/>
      <c r="G292" s="9">
        <v>34375</v>
      </c>
      <c r="H292" s="4"/>
      <c r="I292" s="3"/>
    </row>
    <row r="293" spans="2:9" s="8" customFormat="1" ht="29.25" customHeight="1" x14ac:dyDescent="0.2">
      <c r="B293" s="623" t="s">
        <v>171</v>
      </c>
      <c r="C293" s="662"/>
      <c r="D293" s="15" t="s">
        <v>151</v>
      </c>
      <c r="E293" s="95">
        <v>118837</v>
      </c>
      <c r="F293" s="96"/>
      <c r="G293" s="13">
        <v>108207</v>
      </c>
      <c r="H293" s="4"/>
      <c r="I293" s="3"/>
    </row>
    <row r="294" spans="2:9" s="8" customFormat="1" ht="31.5" customHeight="1" x14ac:dyDescent="0.2">
      <c r="B294" s="623" t="s">
        <v>172</v>
      </c>
      <c r="C294" s="662"/>
      <c r="D294" s="15" t="s">
        <v>151</v>
      </c>
      <c r="E294" s="95">
        <v>84624</v>
      </c>
      <c r="F294" s="96"/>
      <c r="G294" s="13">
        <v>77054</v>
      </c>
      <c r="H294" s="4"/>
      <c r="I294" s="3"/>
    </row>
    <row r="295" spans="2:9" s="8" customFormat="1" ht="30.75" customHeight="1" x14ac:dyDescent="0.2">
      <c r="B295" s="623" t="s">
        <v>173</v>
      </c>
      <c r="C295" s="662"/>
      <c r="D295" s="15" t="s">
        <v>151</v>
      </c>
      <c r="E295" s="95">
        <v>104419</v>
      </c>
      <c r="F295" s="96"/>
      <c r="G295" s="13">
        <v>95079</v>
      </c>
      <c r="H295" s="4"/>
      <c r="I295" s="3"/>
    </row>
    <row r="296" spans="2:9" s="8" customFormat="1" ht="33" customHeight="1" x14ac:dyDescent="0.2">
      <c r="B296" s="623" t="s">
        <v>174</v>
      </c>
      <c r="C296" s="662"/>
      <c r="D296" s="15" t="s">
        <v>151</v>
      </c>
      <c r="E296" s="95">
        <v>69539</v>
      </c>
      <c r="F296" s="96"/>
      <c r="G296" s="23">
        <v>63318</v>
      </c>
      <c r="H296" s="4"/>
      <c r="I296" s="3"/>
    </row>
    <row r="297" spans="2:9" s="8" customFormat="1" ht="33" customHeight="1" x14ac:dyDescent="0.2">
      <c r="B297" s="615" t="s">
        <v>1858</v>
      </c>
      <c r="C297" s="616"/>
      <c r="D297" s="15" t="s">
        <v>151</v>
      </c>
      <c r="E297" s="95">
        <v>90231</v>
      </c>
      <c r="F297" s="96"/>
      <c r="G297" s="23"/>
      <c r="H297" s="4"/>
      <c r="I297" s="3"/>
    </row>
    <row r="298" spans="2:9" s="8" customFormat="1" ht="32.25" customHeight="1" x14ac:dyDescent="0.2">
      <c r="B298" s="623" t="s">
        <v>175</v>
      </c>
      <c r="C298" s="662"/>
      <c r="D298" s="15" t="s">
        <v>151</v>
      </c>
      <c r="E298" s="95">
        <v>120990</v>
      </c>
      <c r="F298" s="96"/>
      <c r="G298" s="23">
        <v>110167</v>
      </c>
      <c r="H298" s="4"/>
      <c r="I298" s="3"/>
    </row>
    <row r="299" spans="2:9" s="8" customFormat="1" ht="15" customHeight="1" x14ac:dyDescent="0.2">
      <c r="B299" s="623" t="s">
        <v>176</v>
      </c>
      <c r="C299" s="662"/>
      <c r="D299" s="15" t="s">
        <v>151</v>
      </c>
      <c r="E299" s="95">
        <v>69814</v>
      </c>
      <c r="F299" s="96"/>
      <c r="G299" s="13">
        <v>63569</v>
      </c>
      <c r="H299" s="4"/>
      <c r="I299" s="3"/>
    </row>
    <row r="300" spans="2:9" s="8" customFormat="1" ht="15" customHeight="1" x14ac:dyDescent="0.2">
      <c r="B300" s="623" t="s">
        <v>177</v>
      </c>
      <c r="C300" s="662"/>
      <c r="D300" s="15" t="s">
        <v>151</v>
      </c>
      <c r="E300" s="95">
        <v>59018</v>
      </c>
      <c r="F300" s="96"/>
      <c r="G300" s="13">
        <v>53738</v>
      </c>
      <c r="H300" s="4"/>
      <c r="I300" s="3"/>
    </row>
    <row r="301" spans="2:9" s="8" customFormat="1" ht="15" customHeight="1" x14ac:dyDescent="0.2">
      <c r="B301" s="623" t="s">
        <v>1859</v>
      </c>
      <c r="C301" s="662"/>
      <c r="D301" s="15" t="s">
        <v>151</v>
      </c>
      <c r="E301" s="95">
        <v>23667</v>
      </c>
      <c r="F301" s="96"/>
      <c r="G301" s="13"/>
      <c r="H301" s="4"/>
      <c r="I301" s="3"/>
    </row>
    <row r="302" spans="2:9" s="8" customFormat="1" ht="30" customHeight="1" x14ac:dyDescent="0.2">
      <c r="B302" s="623" t="s">
        <v>178</v>
      </c>
      <c r="C302" s="662"/>
      <c r="D302" s="15" t="s">
        <v>151</v>
      </c>
      <c r="E302" s="95">
        <v>124879</v>
      </c>
      <c r="F302" s="96"/>
      <c r="G302" s="13">
        <v>113709</v>
      </c>
      <c r="H302" s="4"/>
      <c r="I302" s="3"/>
    </row>
    <row r="303" spans="2:9" s="8" customFormat="1" ht="21.75" customHeight="1" x14ac:dyDescent="0.2">
      <c r="B303" s="615" t="s">
        <v>179</v>
      </c>
      <c r="C303" s="616"/>
      <c r="D303" s="15" t="s">
        <v>158</v>
      </c>
      <c r="E303" s="95">
        <v>70272</v>
      </c>
      <c r="F303" s="96"/>
      <c r="G303" s="13">
        <v>63986</v>
      </c>
      <c r="H303" s="4"/>
      <c r="I303" s="3"/>
    </row>
    <row r="304" spans="2:9" s="8" customFormat="1" ht="21.75" customHeight="1" x14ac:dyDescent="0.2">
      <c r="B304" s="623" t="s">
        <v>1860</v>
      </c>
      <c r="C304" s="662"/>
      <c r="D304" s="15" t="s">
        <v>158</v>
      </c>
      <c r="E304" s="95">
        <v>36908</v>
      </c>
      <c r="F304" s="96"/>
      <c r="G304" s="13"/>
      <c r="H304" s="4"/>
      <c r="I304" s="3"/>
    </row>
    <row r="305" spans="2:9" s="8" customFormat="1" ht="19.5" customHeight="1" x14ac:dyDescent="0.2">
      <c r="B305" s="623" t="s">
        <v>180</v>
      </c>
      <c r="C305" s="662"/>
      <c r="D305" s="15" t="s">
        <v>151</v>
      </c>
      <c r="E305" s="95">
        <v>8666</v>
      </c>
      <c r="F305" s="96"/>
      <c r="G305" s="13">
        <v>7890</v>
      </c>
      <c r="H305" s="4"/>
      <c r="I305" s="3"/>
    </row>
    <row r="306" spans="2:9" s="8" customFormat="1" ht="31.5" customHeight="1" x14ac:dyDescent="0.2">
      <c r="B306" s="623" t="s">
        <v>181</v>
      </c>
      <c r="C306" s="662"/>
      <c r="D306" s="15" t="s">
        <v>151</v>
      </c>
      <c r="E306" s="95">
        <v>62928</v>
      </c>
      <c r="F306" s="96"/>
      <c r="G306" s="9">
        <v>57299</v>
      </c>
      <c r="H306" s="4"/>
      <c r="I306" s="3"/>
    </row>
    <row r="307" spans="2:9" s="8" customFormat="1" ht="28.5" customHeight="1" x14ac:dyDescent="0.2">
      <c r="B307" s="623" t="s">
        <v>182</v>
      </c>
      <c r="C307" s="662"/>
      <c r="D307" s="15" t="s">
        <v>151</v>
      </c>
      <c r="E307" s="95">
        <v>98337</v>
      </c>
      <c r="F307" s="96"/>
      <c r="G307" s="13">
        <v>89540</v>
      </c>
      <c r="H307" s="4"/>
      <c r="I307" s="3"/>
    </row>
    <row r="308" spans="2:9" s="8" customFormat="1" ht="15" customHeight="1" x14ac:dyDescent="0.2">
      <c r="B308" s="623" t="s">
        <v>183</v>
      </c>
      <c r="C308" s="662"/>
      <c r="D308" s="15" t="s">
        <v>151</v>
      </c>
      <c r="E308" s="95">
        <v>145776</v>
      </c>
      <c r="F308" s="96"/>
      <c r="G308" s="13">
        <v>132736</v>
      </c>
      <c r="H308" s="4"/>
      <c r="I308" s="3"/>
    </row>
    <row r="309" spans="2:9" s="8" customFormat="1" ht="19.5" customHeight="1" x14ac:dyDescent="0.2">
      <c r="B309" s="623" t="s">
        <v>184</v>
      </c>
      <c r="C309" s="662"/>
      <c r="D309" s="15" t="s">
        <v>151</v>
      </c>
      <c r="E309" s="95">
        <v>33597</v>
      </c>
      <c r="F309" s="96"/>
      <c r="G309" s="13">
        <v>30591</v>
      </c>
      <c r="H309" s="4"/>
      <c r="I309" s="3"/>
    </row>
    <row r="310" spans="2:9" s="8" customFormat="1" ht="18.75" customHeight="1" x14ac:dyDescent="0.2">
      <c r="B310" s="623" t="s">
        <v>185</v>
      </c>
      <c r="C310" s="662"/>
      <c r="D310" s="15" t="s">
        <v>151</v>
      </c>
      <c r="E310" s="95">
        <v>37873</v>
      </c>
      <c r="F310" s="96"/>
      <c r="G310" s="9">
        <v>34486</v>
      </c>
      <c r="H310" s="4"/>
      <c r="I310" s="3"/>
    </row>
    <row r="311" spans="2:9" s="8" customFormat="1" ht="29.25" customHeight="1" x14ac:dyDescent="0.2">
      <c r="B311" s="623" t="s">
        <v>186</v>
      </c>
      <c r="C311" s="662"/>
      <c r="D311" s="15" t="s">
        <v>151</v>
      </c>
      <c r="E311" s="95">
        <v>59476</v>
      </c>
      <c r="F311" s="96"/>
      <c r="G311" s="13">
        <v>54156</v>
      </c>
      <c r="H311" s="4"/>
      <c r="I311" s="3"/>
    </row>
    <row r="312" spans="2:9" s="8" customFormat="1" ht="29.25" customHeight="1" x14ac:dyDescent="0.2">
      <c r="B312" s="623" t="s">
        <v>187</v>
      </c>
      <c r="C312" s="662"/>
      <c r="D312" s="15" t="s">
        <v>151</v>
      </c>
      <c r="E312" s="95">
        <v>68968</v>
      </c>
      <c r="F312" s="96"/>
      <c r="G312" s="9">
        <v>62799</v>
      </c>
      <c r="H312" s="4"/>
      <c r="I312" s="3"/>
    </row>
    <row r="313" spans="2:9" s="8" customFormat="1" ht="30.75" customHeight="1" x14ac:dyDescent="0.2">
      <c r="B313" s="623" t="s">
        <v>188</v>
      </c>
      <c r="C313" s="662"/>
      <c r="D313" s="15" t="s">
        <v>151</v>
      </c>
      <c r="E313" s="95">
        <v>82685</v>
      </c>
      <c r="F313" s="96"/>
      <c r="G313" s="13">
        <v>75288</v>
      </c>
      <c r="H313" s="4"/>
      <c r="I313" s="3"/>
    </row>
    <row r="314" spans="2:9" s="8" customFormat="1" ht="30.75" customHeight="1" x14ac:dyDescent="0.2">
      <c r="B314" s="623" t="s">
        <v>189</v>
      </c>
      <c r="C314" s="662"/>
      <c r="D314" s="15" t="s">
        <v>151</v>
      </c>
      <c r="E314" s="95">
        <v>85818</v>
      </c>
      <c r="F314" s="96"/>
      <c r="G314" s="9">
        <v>78141</v>
      </c>
      <c r="H314" s="4"/>
      <c r="I314" s="3"/>
    </row>
    <row r="315" spans="2:9" s="8" customFormat="1" ht="29.25" customHeight="1" x14ac:dyDescent="0.2">
      <c r="B315" s="623" t="s">
        <v>190</v>
      </c>
      <c r="C315" s="662"/>
      <c r="D315" s="15" t="s">
        <v>151</v>
      </c>
      <c r="E315" s="95">
        <v>66683</v>
      </c>
      <c r="F315" s="96"/>
      <c r="G315" s="23">
        <v>60718</v>
      </c>
      <c r="H315" s="4"/>
      <c r="I315" s="3"/>
    </row>
    <row r="316" spans="2:9" ht="35.25" customHeight="1" x14ac:dyDescent="0.2">
      <c r="B316" s="623" t="s">
        <v>191</v>
      </c>
      <c r="C316" s="662"/>
      <c r="D316" s="15" t="s">
        <v>151</v>
      </c>
      <c r="E316" s="95">
        <v>67008</v>
      </c>
      <c r="F316" s="96"/>
      <c r="G316" s="23">
        <v>61014</v>
      </c>
    </row>
    <row r="317" spans="2:9" ht="32.25" customHeight="1" thickBot="1" x14ac:dyDescent="0.25">
      <c r="B317" s="711" t="s">
        <v>192</v>
      </c>
      <c r="C317" s="712"/>
      <c r="D317" s="12" t="s">
        <v>151</v>
      </c>
      <c r="E317" s="95">
        <v>361400</v>
      </c>
      <c r="F317" s="98"/>
      <c r="G317" s="23">
        <v>321766</v>
      </c>
    </row>
    <row r="318" spans="2:9" s="8" customFormat="1" ht="17.25" customHeight="1" thickBot="1" x14ac:dyDescent="0.25">
      <c r="B318" s="658" t="s">
        <v>193</v>
      </c>
      <c r="C318" s="659"/>
      <c r="D318" s="659"/>
      <c r="E318" s="659"/>
      <c r="F318" s="661"/>
      <c r="G318" s="23"/>
      <c r="H318" s="4"/>
      <c r="I318" s="3"/>
    </row>
    <row r="319" spans="2:9" s="8" customFormat="1" ht="14.25" customHeight="1" thickBot="1" x14ac:dyDescent="0.25">
      <c r="B319" s="795" t="s">
        <v>1861</v>
      </c>
      <c r="C319" s="796"/>
      <c r="D319" s="12" t="s">
        <v>151</v>
      </c>
      <c r="E319" s="99">
        <v>62757</v>
      </c>
      <c r="F319" s="100"/>
      <c r="G319" s="23"/>
      <c r="H319" s="4"/>
      <c r="I319" s="3"/>
    </row>
    <row r="320" spans="2:9" s="8" customFormat="1" ht="14.25" customHeight="1" x14ac:dyDescent="0.2">
      <c r="B320" s="793" t="s">
        <v>1862</v>
      </c>
      <c r="C320" s="794"/>
      <c r="D320" s="15" t="s">
        <v>151</v>
      </c>
      <c r="E320" s="99">
        <v>41318</v>
      </c>
      <c r="F320" s="100"/>
      <c r="G320" s="23"/>
      <c r="H320" s="4"/>
      <c r="I320" s="3"/>
    </row>
    <row r="321" spans="2:9" s="8" customFormat="1" ht="14.25" customHeight="1" x14ac:dyDescent="0.2">
      <c r="B321" s="793" t="s">
        <v>1863</v>
      </c>
      <c r="C321" s="794"/>
      <c r="D321" s="15" t="s">
        <v>151</v>
      </c>
      <c r="E321" s="99">
        <v>88588</v>
      </c>
      <c r="F321" s="100"/>
      <c r="G321" s="23"/>
      <c r="H321" s="4"/>
      <c r="I321" s="3"/>
    </row>
    <row r="322" spans="2:9" s="8" customFormat="1" ht="14.25" customHeight="1" x14ac:dyDescent="0.2">
      <c r="B322" s="793" t="s">
        <v>1864</v>
      </c>
      <c r="C322" s="794"/>
      <c r="D322" s="15" t="s">
        <v>151</v>
      </c>
      <c r="E322" s="99">
        <v>21427</v>
      </c>
      <c r="F322" s="100"/>
      <c r="G322" s="23"/>
      <c r="H322" s="4"/>
      <c r="I322" s="3"/>
    </row>
    <row r="323" spans="2:9" s="8" customFormat="1" ht="14.25" customHeight="1" x14ac:dyDescent="0.2">
      <c r="B323" s="793" t="s">
        <v>1865</v>
      </c>
      <c r="C323" s="794"/>
      <c r="D323" s="15" t="s">
        <v>151</v>
      </c>
      <c r="E323" s="99">
        <v>59645</v>
      </c>
      <c r="F323" s="100"/>
      <c r="G323" s="23"/>
      <c r="H323" s="4"/>
      <c r="I323" s="3"/>
    </row>
    <row r="324" spans="2:9" s="8" customFormat="1" ht="14.25" customHeight="1" x14ac:dyDescent="0.2">
      <c r="B324" s="793" t="s">
        <v>1866</v>
      </c>
      <c r="C324" s="794"/>
      <c r="D324" s="15" t="s">
        <v>151</v>
      </c>
      <c r="E324" s="99">
        <v>16752</v>
      </c>
      <c r="F324" s="100"/>
      <c r="G324" s="23"/>
      <c r="H324" s="4"/>
      <c r="I324" s="3"/>
    </row>
    <row r="325" spans="2:9" s="8" customFormat="1" ht="14.25" customHeight="1" x14ac:dyDescent="0.2">
      <c r="B325" s="793" t="s">
        <v>194</v>
      </c>
      <c r="C325" s="794"/>
      <c r="D325" s="15" t="s">
        <v>151</v>
      </c>
      <c r="E325" s="99">
        <v>102666</v>
      </c>
      <c r="F325" s="100"/>
      <c r="G325" s="23"/>
      <c r="H325" s="4"/>
      <c r="I325" s="3"/>
    </row>
    <row r="326" spans="2:9" s="8" customFormat="1" ht="14.25" customHeight="1" x14ac:dyDescent="0.2">
      <c r="B326" s="793" t="s">
        <v>195</v>
      </c>
      <c r="C326" s="794"/>
      <c r="D326" s="15" t="s">
        <v>151</v>
      </c>
      <c r="E326" s="99">
        <v>64415</v>
      </c>
      <c r="F326" s="100"/>
      <c r="G326" s="23"/>
      <c r="H326" s="4"/>
      <c r="I326" s="3"/>
    </row>
    <row r="327" spans="2:9" s="8" customFormat="1" ht="14.25" customHeight="1" x14ac:dyDescent="0.2">
      <c r="B327" s="793" t="s">
        <v>196</v>
      </c>
      <c r="C327" s="794"/>
      <c r="D327" s="15" t="s">
        <v>151</v>
      </c>
      <c r="E327" s="99">
        <v>23881</v>
      </c>
      <c r="F327" s="100"/>
      <c r="G327" s="23"/>
      <c r="H327" s="4"/>
      <c r="I327" s="3"/>
    </row>
    <row r="328" spans="2:9" s="8" customFormat="1" ht="14.25" customHeight="1" x14ac:dyDescent="0.2">
      <c r="B328" s="793" t="s">
        <v>1867</v>
      </c>
      <c r="C328" s="794"/>
      <c r="D328" s="15" t="s">
        <v>151</v>
      </c>
      <c r="E328" s="99">
        <v>69615</v>
      </c>
      <c r="F328" s="100"/>
      <c r="G328" s="23"/>
      <c r="H328" s="4"/>
      <c r="I328" s="3"/>
    </row>
    <row r="329" spans="2:9" s="8" customFormat="1" ht="14.25" customHeight="1" x14ac:dyDescent="0.2">
      <c r="B329" s="793" t="s">
        <v>1868</v>
      </c>
      <c r="C329" s="794"/>
      <c r="D329" s="15" t="s">
        <v>151</v>
      </c>
      <c r="E329" s="99">
        <v>94800</v>
      </c>
      <c r="F329" s="100"/>
      <c r="G329" s="23"/>
      <c r="H329" s="4"/>
      <c r="I329" s="3"/>
    </row>
    <row r="330" spans="2:9" s="8" customFormat="1" ht="14.25" customHeight="1" x14ac:dyDescent="0.2">
      <c r="B330" s="793" t="s">
        <v>1869</v>
      </c>
      <c r="C330" s="794"/>
      <c r="D330" s="15" t="s">
        <v>151</v>
      </c>
      <c r="E330" s="99">
        <v>33051</v>
      </c>
      <c r="F330" s="100"/>
      <c r="G330" s="23"/>
      <c r="H330" s="4"/>
      <c r="I330" s="3"/>
    </row>
    <row r="331" spans="2:9" s="562" customFormat="1" ht="14.25" customHeight="1" x14ac:dyDescent="0.2">
      <c r="B331" s="789" t="s">
        <v>1870</v>
      </c>
      <c r="C331" s="790"/>
      <c r="D331" s="563" t="s">
        <v>151</v>
      </c>
      <c r="E331" s="564">
        <v>14711</v>
      </c>
      <c r="F331" s="565"/>
      <c r="G331" s="566"/>
      <c r="H331" s="567"/>
      <c r="I331" s="237"/>
    </row>
    <row r="332" spans="2:9" s="562" customFormat="1" ht="14.25" customHeight="1" x14ac:dyDescent="0.2">
      <c r="B332" s="789" t="s">
        <v>1871</v>
      </c>
      <c r="C332" s="790"/>
      <c r="D332" s="563" t="s">
        <v>151</v>
      </c>
      <c r="E332" s="564">
        <v>18751</v>
      </c>
      <c r="F332" s="565"/>
      <c r="G332" s="566"/>
      <c r="H332" s="567"/>
      <c r="I332" s="237"/>
    </row>
    <row r="333" spans="2:9" s="562" customFormat="1" ht="14.25" customHeight="1" x14ac:dyDescent="0.2">
      <c r="B333" s="789" t="s">
        <v>1872</v>
      </c>
      <c r="C333" s="790"/>
      <c r="D333" s="563" t="s">
        <v>151</v>
      </c>
      <c r="E333" s="564">
        <v>18751</v>
      </c>
      <c r="F333" s="565"/>
      <c r="G333" s="566"/>
      <c r="H333" s="567"/>
      <c r="I333" s="237"/>
    </row>
    <row r="334" spans="2:9" s="562" customFormat="1" ht="14.25" customHeight="1" x14ac:dyDescent="0.2">
      <c r="B334" s="789" t="s">
        <v>1873</v>
      </c>
      <c r="C334" s="790"/>
      <c r="D334" s="563" t="s">
        <v>151</v>
      </c>
      <c r="E334" s="564">
        <v>28837</v>
      </c>
      <c r="F334" s="565"/>
      <c r="G334" s="566"/>
      <c r="H334" s="567"/>
      <c r="I334" s="237"/>
    </row>
    <row r="335" spans="2:9" s="562" customFormat="1" ht="14.25" customHeight="1" x14ac:dyDescent="0.2">
      <c r="B335" s="789" t="s">
        <v>1874</v>
      </c>
      <c r="C335" s="790"/>
      <c r="D335" s="563" t="s">
        <v>151</v>
      </c>
      <c r="E335" s="564">
        <v>18751</v>
      </c>
      <c r="F335" s="565"/>
      <c r="G335" s="566"/>
      <c r="H335" s="567"/>
      <c r="I335" s="237"/>
    </row>
    <row r="336" spans="2:9" s="562" customFormat="1" ht="14.25" customHeight="1" x14ac:dyDescent="0.2">
      <c r="B336" s="789" t="s">
        <v>1875</v>
      </c>
      <c r="C336" s="790"/>
      <c r="D336" s="563" t="s">
        <v>151</v>
      </c>
      <c r="E336" s="564">
        <v>18751</v>
      </c>
      <c r="F336" s="565"/>
      <c r="G336" s="566"/>
      <c r="H336" s="567"/>
      <c r="I336" s="237"/>
    </row>
    <row r="337" spans="2:9" s="562" customFormat="1" ht="14.25" customHeight="1" x14ac:dyDescent="0.2">
      <c r="B337" s="789" t="s">
        <v>1876</v>
      </c>
      <c r="C337" s="790"/>
      <c r="D337" s="563" t="s">
        <v>151</v>
      </c>
      <c r="E337" s="564">
        <v>18751</v>
      </c>
      <c r="F337" s="565"/>
      <c r="G337" s="566"/>
      <c r="H337" s="567"/>
      <c r="I337" s="237"/>
    </row>
    <row r="338" spans="2:9" s="562" customFormat="1" ht="14.25" customHeight="1" x14ac:dyDescent="0.2">
      <c r="B338" s="789" t="s">
        <v>1877</v>
      </c>
      <c r="C338" s="790"/>
      <c r="D338" s="563" t="s">
        <v>151</v>
      </c>
      <c r="E338" s="564">
        <v>21142</v>
      </c>
      <c r="F338" s="565"/>
      <c r="G338" s="566"/>
      <c r="H338" s="567"/>
      <c r="I338" s="237"/>
    </row>
    <row r="339" spans="2:9" s="562" customFormat="1" ht="14.25" customHeight="1" x14ac:dyDescent="0.2">
      <c r="B339" s="789" t="s">
        <v>1878</v>
      </c>
      <c r="C339" s="790"/>
      <c r="D339" s="563" t="s">
        <v>151</v>
      </c>
      <c r="E339" s="564">
        <v>21142</v>
      </c>
      <c r="F339" s="565"/>
      <c r="G339" s="566"/>
      <c r="H339" s="567"/>
      <c r="I339" s="237"/>
    </row>
    <row r="340" spans="2:9" s="562" customFormat="1" ht="14.25" customHeight="1" x14ac:dyDescent="0.2">
      <c r="B340" s="789" t="s">
        <v>1879</v>
      </c>
      <c r="C340" s="790"/>
      <c r="D340" s="563" t="s">
        <v>151</v>
      </c>
      <c r="E340" s="564">
        <v>18751</v>
      </c>
      <c r="F340" s="565"/>
      <c r="G340" s="566"/>
      <c r="H340" s="567"/>
      <c r="I340" s="237"/>
    </row>
    <row r="341" spans="2:9" s="562" customFormat="1" ht="14.25" customHeight="1" x14ac:dyDescent="0.2">
      <c r="B341" s="789" t="s">
        <v>1880</v>
      </c>
      <c r="C341" s="790"/>
      <c r="D341" s="563" t="s">
        <v>151</v>
      </c>
      <c r="E341" s="564">
        <v>18751</v>
      </c>
      <c r="F341" s="565"/>
      <c r="G341" s="566"/>
      <c r="H341" s="567"/>
      <c r="I341" s="237"/>
    </row>
    <row r="342" spans="2:9" s="562" customFormat="1" ht="14.25" customHeight="1" x14ac:dyDescent="0.2">
      <c r="B342" s="789" t="s">
        <v>1881</v>
      </c>
      <c r="C342" s="790"/>
      <c r="D342" s="563" t="s">
        <v>151</v>
      </c>
      <c r="E342" s="564">
        <v>28837</v>
      </c>
      <c r="F342" s="565"/>
      <c r="G342" s="566"/>
      <c r="H342" s="567"/>
      <c r="I342" s="237"/>
    </row>
    <row r="343" spans="2:9" s="562" customFormat="1" ht="14.25" customHeight="1" x14ac:dyDescent="0.2">
      <c r="B343" s="789" t="s">
        <v>1882</v>
      </c>
      <c r="C343" s="790"/>
      <c r="D343" s="563" t="s">
        <v>151</v>
      </c>
      <c r="E343" s="564">
        <v>28837</v>
      </c>
      <c r="F343" s="565"/>
      <c r="G343" s="566"/>
      <c r="H343" s="567"/>
      <c r="I343" s="237"/>
    </row>
    <row r="344" spans="2:9" s="562" customFormat="1" ht="14.25" customHeight="1" x14ac:dyDescent="0.2">
      <c r="B344" s="789" t="s">
        <v>1883</v>
      </c>
      <c r="C344" s="790"/>
      <c r="D344" s="563" t="s">
        <v>151</v>
      </c>
      <c r="E344" s="564">
        <v>33421</v>
      </c>
      <c r="F344" s="565"/>
      <c r="G344" s="566"/>
      <c r="H344" s="567"/>
      <c r="I344" s="237"/>
    </row>
    <row r="345" spans="2:9" s="562" customFormat="1" ht="14.25" customHeight="1" x14ac:dyDescent="0.2">
      <c r="B345" s="789" t="s">
        <v>1884</v>
      </c>
      <c r="C345" s="790"/>
      <c r="D345" s="563" t="s">
        <v>151</v>
      </c>
      <c r="E345" s="564">
        <v>48829</v>
      </c>
      <c r="F345" s="565"/>
      <c r="G345" s="566"/>
      <c r="H345" s="567"/>
      <c r="I345" s="237"/>
    </row>
    <row r="346" spans="2:9" s="562" customFormat="1" ht="14.25" customHeight="1" x14ac:dyDescent="0.2">
      <c r="B346" s="789" t="s">
        <v>1885</v>
      </c>
      <c r="C346" s="790"/>
      <c r="D346" s="563" t="s">
        <v>151</v>
      </c>
      <c r="E346" s="564">
        <v>73485</v>
      </c>
      <c r="F346" s="565"/>
      <c r="G346" s="566"/>
      <c r="H346" s="567"/>
      <c r="I346" s="237"/>
    </row>
    <row r="347" spans="2:9" s="562" customFormat="1" ht="14.25" customHeight="1" thickBot="1" x14ac:dyDescent="0.25">
      <c r="B347" s="791" t="s">
        <v>1886</v>
      </c>
      <c r="C347" s="792"/>
      <c r="D347" s="568" t="s">
        <v>151</v>
      </c>
      <c r="E347" s="564">
        <v>27142</v>
      </c>
      <c r="F347" s="565"/>
      <c r="G347" s="566"/>
      <c r="H347" s="567"/>
      <c r="I347" s="237"/>
    </row>
    <row r="348" spans="2:9" s="8" customFormat="1" ht="15" hidden="1" customHeight="1" thickBot="1" x14ac:dyDescent="0.25">
      <c r="B348" s="632" t="s">
        <v>197</v>
      </c>
      <c r="C348" s="633"/>
      <c r="D348" s="633"/>
      <c r="E348" s="633"/>
      <c r="F348" s="634"/>
      <c r="G348" s="23"/>
      <c r="H348" s="4"/>
      <c r="I348" s="3"/>
    </row>
    <row r="349" spans="2:9" s="8" customFormat="1" ht="30" hidden="1" customHeight="1" x14ac:dyDescent="0.2">
      <c r="B349" s="788" t="s">
        <v>198</v>
      </c>
      <c r="C349" s="652"/>
      <c r="D349" s="22" t="s">
        <v>72</v>
      </c>
      <c r="E349" s="38">
        <v>19990</v>
      </c>
      <c r="F349" s="11"/>
      <c r="G349" s="23"/>
      <c r="H349" s="4"/>
      <c r="I349" s="3"/>
    </row>
    <row r="350" spans="2:9" s="8" customFormat="1" ht="30.75" hidden="1" customHeight="1" x14ac:dyDescent="0.2">
      <c r="B350" s="786" t="s">
        <v>199</v>
      </c>
      <c r="C350" s="662"/>
      <c r="D350" s="15" t="s">
        <v>72</v>
      </c>
      <c r="E350" s="31">
        <v>40366</v>
      </c>
      <c r="F350" s="96"/>
      <c r="G350" s="13">
        <v>32044.74</v>
      </c>
      <c r="H350" s="4"/>
      <c r="I350" s="3"/>
    </row>
    <row r="351" spans="2:9" s="8" customFormat="1" ht="28.5" hidden="1" customHeight="1" x14ac:dyDescent="0.2">
      <c r="B351" s="786" t="s">
        <v>200</v>
      </c>
      <c r="C351" s="662"/>
      <c r="D351" s="15" t="s">
        <v>72</v>
      </c>
      <c r="E351" s="102">
        <v>58750</v>
      </c>
      <c r="F351" s="96"/>
      <c r="G351" s="13">
        <v>42727.7</v>
      </c>
      <c r="H351" s="4"/>
      <c r="I351" s="3"/>
    </row>
    <row r="352" spans="2:9" s="8" customFormat="1" ht="29.25" hidden="1" customHeight="1" x14ac:dyDescent="0.2">
      <c r="B352" s="786" t="s">
        <v>201</v>
      </c>
      <c r="C352" s="662"/>
      <c r="D352" s="15" t="s">
        <v>72</v>
      </c>
      <c r="E352" s="102">
        <v>83644</v>
      </c>
      <c r="F352" s="96"/>
      <c r="G352" s="23"/>
      <c r="H352" s="4"/>
      <c r="I352" s="3"/>
    </row>
    <row r="353" spans="2:9" s="8" customFormat="1" ht="30.75" hidden="1" customHeight="1" x14ac:dyDescent="0.2">
      <c r="B353" s="786" t="s">
        <v>202</v>
      </c>
      <c r="C353" s="662"/>
      <c r="D353" s="15" t="s">
        <v>72</v>
      </c>
      <c r="E353" s="102">
        <v>119940</v>
      </c>
      <c r="F353" s="96"/>
      <c r="G353" s="23"/>
      <c r="H353" s="4"/>
      <c r="I353" s="3"/>
    </row>
    <row r="354" spans="2:9" s="8" customFormat="1" ht="17.25" hidden="1" customHeight="1" x14ac:dyDescent="0.2">
      <c r="B354" s="786" t="s">
        <v>203</v>
      </c>
      <c r="C354" s="662"/>
      <c r="D354" s="15" t="s">
        <v>72</v>
      </c>
      <c r="E354" s="102">
        <v>64675</v>
      </c>
      <c r="F354" s="96"/>
      <c r="G354" s="23"/>
      <c r="H354" s="4"/>
      <c r="I354" s="3"/>
    </row>
    <row r="355" spans="2:9" s="8" customFormat="1" ht="30" hidden="1" customHeight="1" x14ac:dyDescent="0.2">
      <c r="B355" s="786" t="s">
        <v>204</v>
      </c>
      <c r="C355" s="662"/>
      <c r="D355" s="15" t="s">
        <v>72</v>
      </c>
      <c r="E355" s="102">
        <v>56700</v>
      </c>
      <c r="F355" s="96"/>
      <c r="G355" s="23"/>
      <c r="H355" s="4"/>
      <c r="I355" s="3"/>
    </row>
    <row r="356" spans="2:9" s="8" customFormat="1" ht="15" hidden="1" customHeight="1" x14ac:dyDescent="0.2">
      <c r="B356" s="786" t="s">
        <v>205</v>
      </c>
      <c r="C356" s="662"/>
      <c r="D356" s="15" t="s">
        <v>72</v>
      </c>
      <c r="E356" s="102">
        <v>78000</v>
      </c>
      <c r="F356" s="96"/>
      <c r="G356" s="13">
        <v>57440.44</v>
      </c>
      <c r="H356" s="4"/>
      <c r="I356" s="3"/>
    </row>
    <row r="357" spans="2:9" s="8" customFormat="1" ht="15" hidden="1" customHeight="1" x14ac:dyDescent="0.2">
      <c r="B357" s="786" t="s">
        <v>206</v>
      </c>
      <c r="C357" s="662"/>
      <c r="D357" s="15" t="s">
        <v>72</v>
      </c>
      <c r="E357" s="102">
        <v>81616</v>
      </c>
      <c r="F357" s="96"/>
      <c r="G357" s="23"/>
      <c r="H357" s="4"/>
      <c r="I357" s="3"/>
    </row>
    <row r="358" spans="2:9" s="8" customFormat="1" ht="15" hidden="1" customHeight="1" x14ac:dyDescent="0.2">
      <c r="B358" s="786" t="s">
        <v>207</v>
      </c>
      <c r="C358" s="662"/>
      <c r="D358" s="15" t="s">
        <v>72</v>
      </c>
      <c r="E358" s="31">
        <v>54970</v>
      </c>
      <c r="F358" s="96"/>
      <c r="G358" s="23"/>
      <c r="H358" s="4"/>
      <c r="I358" s="3"/>
    </row>
    <row r="359" spans="2:9" s="8" customFormat="1" ht="15" hidden="1" customHeight="1" x14ac:dyDescent="0.2">
      <c r="B359" s="786" t="s">
        <v>208</v>
      </c>
      <c r="C359" s="662"/>
      <c r="D359" s="15" t="s">
        <v>72</v>
      </c>
      <c r="E359" s="31">
        <v>35500</v>
      </c>
      <c r="F359" s="96"/>
      <c r="G359" s="9">
        <v>27127</v>
      </c>
      <c r="H359" s="4"/>
      <c r="I359" s="3"/>
    </row>
    <row r="360" spans="2:9" s="8" customFormat="1" ht="15" hidden="1" customHeight="1" x14ac:dyDescent="0.2">
      <c r="B360" s="786" t="s">
        <v>209</v>
      </c>
      <c r="C360" s="662"/>
      <c r="D360" s="15" t="s">
        <v>72</v>
      </c>
      <c r="E360" s="31">
        <v>36323</v>
      </c>
      <c r="F360" s="96"/>
      <c r="G360" s="23"/>
      <c r="H360" s="4"/>
      <c r="I360" s="3"/>
    </row>
    <row r="361" spans="2:9" s="8" customFormat="1" ht="15" hidden="1" customHeight="1" x14ac:dyDescent="0.2">
      <c r="B361" s="786" t="s">
        <v>210</v>
      </c>
      <c r="C361" s="662"/>
      <c r="D361" s="15" t="s">
        <v>72</v>
      </c>
      <c r="E361" s="31">
        <v>35728</v>
      </c>
      <c r="F361" s="96"/>
      <c r="G361" s="23"/>
      <c r="H361" s="4"/>
      <c r="I361" s="3"/>
    </row>
    <row r="362" spans="2:9" s="8" customFormat="1" ht="15" hidden="1" customHeight="1" x14ac:dyDescent="0.2">
      <c r="B362" s="786" t="s">
        <v>211</v>
      </c>
      <c r="C362" s="662"/>
      <c r="D362" s="15" t="s">
        <v>72</v>
      </c>
      <c r="E362" s="31">
        <v>23983</v>
      </c>
      <c r="F362" s="96"/>
      <c r="G362" s="23"/>
      <c r="H362" s="4"/>
      <c r="I362" s="3"/>
    </row>
    <row r="363" spans="2:9" s="8" customFormat="1" ht="15" hidden="1" customHeight="1" x14ac:dyDescent="0.2">
      <c r="B363" s="786" t="s">
        <v>212</v>
      </c>
      <c r="C363" s="662"/>
      <c r="D363" s="15" t="s">
        <v>72</v>
      </c>
      <c r="E363" s="31">
        <v>103927</v>
      </c>
      <c r="F363" s="96"/>
      <c r="G363" s="23"/>
      <c r="H363" s="4"/>
      <c r="I363" s="3"/>
    </row>
    <row r="364" spans="2:9" s="8" customFormat="1" ht="15" hidden="1" customHeight="1" x14ac:dyDescent="0.2">
      <c r="B364" s="786" t="s">
        <v>213</v>
      </c>
      <c r="C364" s="662"/>
      <c r="D364" s="15" t="s">
        <v>72</v>
      </c>
      <c r="E364" s="31">
        <v>24583</v>
      </c>
      <c r="F364" s="96"/>
      <c r="G364" s="23"/>
      <c r="H364" s="4"/>
      <c r="I364" s="3"/>
    </row>
    <row r="365" spans="2:9" s="8" customFormat="1" ht="15" hidden="1" customHeight="1" x14ac:dyDescent="0.2">
      <c r="B365" s="786" t="s">
        <v>214</v>
      </c>
      <c r="C365" s="662"/>
      <c r="D365" s="15" t="s">
        <v>72</v>
      </c>
      <c r="E365" s="31">
        <v>115921</v>
      </c>
      <c r="F365" s="96"/>
      <c r="G365" s="23"/>
      <c r="H365" s="4"/>
      <c r="I365" s="3"/>
    </row>
    <row r="366" spans="2:9" s="8" customFormat="1" ht="15" hidden="1" customHeight="1" x14ac:dyDescent="0.2">
      <c r="B366" s="786" t="s">
        <v>215</v>
      </c>
      <c r="C366" s="662"/>
      <c r="D366" s="15" t="s">
        <v>72</v>
      </c>
      <c r="E366" s="31">
        <v>41389</v>
      </c>
      <c r="F366" s="96"/>
      <c r="G366" s="23"/>
      <c r="H366" s="4"/>
      <c r="I366" s="3"/>
    </row>
    <row r="367" spans="2:9" s="8" customFormat="1" ht="15" hidden="1" customHeight="1" x14ac:dyDescent="0.2">
      <c r="B367" s="786" t="s">
        <v>216</v>
      </c>
      <c r="C367" s="662"/>
      <c r="D367" s="15" t="s">
        <v>72</v>
      </c>
      <c r="E367" s="31">
        <v>212520</v>
      </c>
      <c r="F367" s="96"/>
      <c r="G367" s="23"/>
      <c r="H367" s="4"/>
      <c r="I367" s="3"/>
    </row>
    <row r="368" spans="2:9" s="8" customFormat="1" ht="15" hidden="1" customHeight="1" x14ac:dyDescent="0.2">
      <c r="B368" s="786" t="s">
        <v>217</v>
      </c>
      <c r="C368" s="662"/>
      <c r="D368" s="15" t="s">
        <v>72</v>
      </c>
      <c r="E368" s="31">
        <v>76250</v>
      </c>
      <c r="F368" s="96"/>
      <c r="G368" s="23"/>
      <c r="H368" s="4"/>
      <c r="I368" s="3"/>
    </row>
    <row r="369" spans="2:9" s="8" customFormat="1" ht="28.5" hidden="1" customHeight="1" x14ac:dyDescent="0.2">
      <c r="B369" s="786" t="s">
        <v>218</v>
      </c>
      <c r="C369" s="662"/>
      <c r="D369" s="15" t="s">
        <v>72</v>
      </c>
      <c r="E369" s="31">
        <v>92923</v>
      </c>
      <c r="F369" s="96"/>
      <c r="G369" s="23"/>
      <c r="H369" s="4"/>
      <c r="I369" s="3"/>
    </row>
    <row r="370" spans="2:9" s="8" customFormat="1" ht="15" hidden="1" customHeight="1" x14ac:dyDescent="0.2">
      <c r="B370" s="786" t="s">
        <v>219</v>
      </c>
      <c r="C370" s="662"/>
      <c r="D370" s="15" t="s">
        <v>72</v>
      </c>
      <c r="E370" s="31">
        <v>59000</v>
      </c>
      <c r="F370" s="96"/>
      <c r="G370" s="23"/>
      <c r="H370" s="4"/>
      <c r="I370" s="3"/>
    </row>
    <row r="371" spans="2:9" s="8" customFormat="1" ht="15" hidden="1" customHeight="1" x14ac:dyDescent="0.2">
      <c r="B371" s="786" t="s">
        <v>220</v>
      </c>
      <c r="C371" s="662"/>
      <c r="D371" s="15" t="s">
        <v>72</v>
      </c>
      <c r="E371" s="102">
        <v>67452</v>
      </c>
      <c r="F371" s="96"/>
      <c r="G371" s="23"/>
      <c r="H371" s="4"/>
      <c r="I371" s="3"/>
    </row>
    <row r="372" spans="2:9" s="8" customFormat="1" ht="28.5" hidden="1" customHeight="1" x14ac:dyDescent="0.2">
      <c r="B372" s="786" t="s">
        <v>221</v>
      </c>
      <c r="C372" s="662"/>
      <c r="D372" s="15" t="s">
        <v>72</v>
      </c>
      <c r="E372" s="31">
        <v>114953</v>
      </c>
      <c r="F372" s="96"/>
      <c r="G372" s="23"/>
      <c r="H372" s="4"/>
      <c r="I372" s="3"/>
    </row>
    <row r="373" spans="2:9" s="8" customFormat="1" ht="29.25" hidden="1" customHeight="1" x14ac:dyDescent="0.2">
      <c r="B373" s="786" t="s">
        <v>222</v>
      </c>
      <c r="C373" s="662"/>
      <c r="D373" s="15" t="s">
        <v>72</v>
      </c>
      <c r="E373" s="31">
        <v>111606</v>
      </c>
      <c r="F373" s="96"/>
      <c r="G373" s="23"/>
      <c r="H373" s="4"/>
      <c r="I373" s="3"/>
    </row>
    <row r="374" spans="2:9" s="8" customFormat="1" ht="15" hidden="1" customHeight="1" x14ac:dyDescent="0.2">
      <c r="B374" s="786" t="s">
        <v>223</v>
      </c>
      <c r="C374" s="662"/>
      <c r="D374" s="15" t="s">
        <v>72</v>
      </c>
      <c r="E374" s="102">
        <v>32422</v>
      </c>
      <c r="F374" s="96"/>
      <c r="G374" s="13">
        <v>25134.720000000001</v>
      </c>
      <c r="H374" s="4"/>
      <c r="I374" s="3"/>
    </row>
    <row r="375" spans="2:9" s="8" customFormat="1" ht="15" hidden="1" customHeight="1" x14ac:dyDescent="0.2">
      <c r="B375" s="786" t="s">
        <v>224</v>
      </c>
      <c r="C375" s="662"/>
      <c r="D375" s="15" t="s">
        <v>72</v>
      </c>
      <c r="E375" s="102">
        <v>32422</v>
      </c>
      <c r="F375" s="96"/>
      <c r="G375" s="23"/>
      <c r="H375" s="4"/>
      <c r="I375" s="3"/>
    </row>
    <row r="376" spans="2:9" s="8" customFormat="1" ht="15" hidden="1" customHeight="1" x14ac:dyDescent="0.2">
      <c r="B376" s="786" t="s">
        <v>225</v>
      </c>
      <c r="C376" s="662"/>
      <c r="D376" s="15" t="s">
        <v>72</v>
      </c>
      <c r="E376" s="31">
        <v>34895</v>
      </c>
      <c r="F376" s="96"/>
      <c r="G376" s="23"/>
      <c r="H376" s="4"/>
      <c r="I376" s="3"/>
    </row>
    <row r="377" spans="2:9" s="8" customFormat="1" ht="15" hidden="1" customHeight="1" x14ac:dyDescent="0.2">
      <c r="B377" s="786" t="s">
        <v>226</v>
      </c>
      <c r="C377" s="662"/>
      <c r="D377" s="15" t="s">
        <v>72</v>
      </c>
      <c r="E377" s="31">
        <v>88500</v>
      </c>
      <c r="F377" s="96"/>
      <c r="G377" s="23"/>
      <c r="H377" s="4"/>
      <c r="I377" s="3"/>
    </row>
    <row r="378" spans="2:9" s="8" customFormat="1" ht="15" hidden="1" customHeight="1" x14ac:dyDescent="0.2">
      <c r="B378" s="786" t="s">
        <v>227</v>
      </c>
      <c r="C378" s="662"/>
      <c r="D378" s="15" t="s">
        <v>72</v>
      </c>
      <c r="E378" s="31">
        <v>40600</v>
      </c>
      <c r="F378" s="96"/>
      <c r="G378" s="23"/>
      <c r="H378" s="4"/>
      <c r="I378" s="3"/>
    </row>
    <row r="379" spans="2:9" s="8" customFormat="1" ht="15" hidden="1" customHeight="1" x14ac:dyDescent="0.2">
      <c r="B379" s="786" t="s">
        <v>228</v>
      </c>
      <c r="C379" s="662"/>
      <c r="D379" s="15" t="s">
        <v>72</v>
      </c>
      <c r="E379" s="31">
        <v>56000</v>
      </c>
      <c r="F379" s="96"/>
      <c r="G379" s="23"/>
      <c r="H379" s="4"/>
      <c r="I379" s="3"/>
    </row>
    <row r="380" spans="2:9" s="8" customFormat="1" ht="30" hidden="1" customHeight="1" x14ac:dyDescent="0.2">
      <c r="B380" s="786" t="s">
        <v>229</v>
      </c>
      <c r="C380" s="662"/>
      <c r="D380" s="15" t="s">
        <v>72</v>
      </c>
      <c r="E380" s="31">
        <v>35800</v>
      </c>
      <c r="F380" s="96"/>
      <c r="G380" s="23"/>
      <c r="H380" s="4"/>
      <c r="I380" s="3"/>
    </row>
    <row r="381" spans="2:9" s="8" customFormat="1" ht="30.75" hidden="1" customHeight="1" x14ac:dyDescent="0.2">
      <c r="B381" s="786" t="s">
        <v>230</v>
      </c>
      <c r="C381" s="662"/>
      <c r="D381" s="15" t="s">
        <v>72</v>
      </c>
      <c r="E381" s="31">
        <v>67418</v>
      </c>
      <c r="F381" s="96"/>
      <c r="G381" s="23"/>
      <c r="H381" s="4"/>
      <c r="I381" s="3"/>
    </row>
    <row r="382" spans="2:9" s="8" customFormat="1" ht="30" hidden="1" customHeight="1" x14ac:dyDescent="0.2">
      <c r="B382" s="786" t="s">
        <v>231</v>
      </c>
      <c r="C382" s="662"/>
      <c r="D382" s="15" t="s">
        <v>72</v>
      </c>
      <c r="E382" s="102">
        <v>92250</v>
      </c>
      <c r="F382" s="96"/>
      <c r="G382" s="23"/>
      <c r="H382" s="4"/>
      <c r="I382" s="3"/>
    </row>
    <row r="383" spans="2:9" s="8" customFormat="1" ht="30.75" hidden="1" customHeight="1" x14ac:dyDescent="0.2">
      <c r="B383" s="786" t="s">
        <v>232</v>
      </c>
      <c r="C383" s="662"/>
      <c r="D383" s="15" t="s">
        <v>72</v>
      </c>
      <c r="E383" s="102">
        <v>111700</v>
      </c>
      <c r="F383" s="96"/>
      <c r="G383" s="23"/>
      <c r="H383" s="4"/>
      <c r="I383" s="3"/>
    </row>
    <row r="384" spans="2:9" s="8" customFormat="1" ht="30.75" hidden="1" customHeight="1" x14ac:dyDescent="0.2">
      <c r="B384" s="786" t="s">
        <v>233</v>
      </c>
      <c r="C384" s="662"/>
      <c r="D384" s="15" t="s">
        <v>72</v>
      </c>
      <c r="E384" s="102">
        <v>108664</v>
      </c>
      <c r="F384" s="96"/>
      <c r="G384" s="23"/>
      <c r="H384" s="4"/>
      <c r="I384" s="3"/>
    </row>
    <row r="385" spans="2:9" s="8" customFormat="1" ht="15" hidden="1" customHeight="1" x14ac:dyDescent="0.2">
      <c r="B385" s="786" t="s">
        <v>234</v>
      </c>
      <c r="C385" s="662"/>
      <c r="D385" s="15" t="s">
        <v>72</v>
      </c>
      <c r="E385" s="102">
        <v>85000</v>
      </c>
      <c r="F385" s="96"/>
      <c r="G385" s="23"/>
      <c r="H385" s="4"/>
      <c r="I385" s="3"/>
    </row>
    <row r="386" spans="2:9" s="8" customFormat="1" ht="14.25" hidden="1" customHeight="1" x14ac:dyDescent="0.2">
      <c r="B386" s="786" t="s">
        <v>235</v>
      </c>
      <c r="C386" s="662"/>
      <c r="D386" s="15" t="s">
        <v>72</v>
      </c>
      <c r="E386" s="102">
        <v>118216</v>
      </c>
      <c r="F386" s="96"/>
      <c r="G386" s="23"/>
      <c r="H386" s="4"/>
      <c r="I386" s="3"/>
    </row>
    <row r="387" spans="2:9" s="8" customFormat="1" ht="15" hidden="1" customHeight="1" x14ac:dyDescent="0.2">
      <c r="B387" s="786" t="s">
        <v>236</v>
      </c>
      <c r="C387" s="662"/>
      <c r="D387" s="15" t="s">
        <v>72</v>
      </c>
      <c r="E387" s="31">
        <v>27210</v>
      </c>
      <c r="F387" s="96"/>
      <c r="G387" s="23"/>
      <c r="H387" s="4"/>
      <c r="I387" s="3"/>
    </row>
    <row r="388" spans="2:9" s="8" customFormat="1" ht="15" hidden="1" customHeight="1" x14ac:dyDescent="0.2">
      <c r="B388" s="786" t="s">
        <v>237</v>
      </c>
      <c r="C388" s="662"/>
      <c r="D388" s="15" t="s">
        <v>72</v>
      </c>
      <c r="E388" s="31">
        <v>93000</v>
      </c>
      <c r="F388" s="96"/>
      <c r="G388" s="23"/>
      <c r="H388" s="4"/>
      <c r="I388" s="3"/>
    </row>
    <row r="389" spans="2:9" s="8" customFormat="1" ht="15" hidden="1" customHeight="1" x14ac:dyDescent="0.2">
      <c r="B389" s="786" t="s">
        <v>238</v>
      </c>
      <c r="C389" s="662"/>
      <c r="D389" s="15" t="s">
        <v>72</v>
      </c>
      <c r="E389" s="31">
        <v>18432</v>
      </c>
      <c r="F389" s="96"/>
      <c r="G389" s="23"/>
      <c r="H389" s="4"/>
      <c r="I389" s="3"/>
    </row>
    <row r="390" spans="2:9" s="8" customFormat="1" ht="15" hidden="1" customHeight="1" x14ac:dyDescent="0.2">
      <c r="B390" s="786" t="s">
        <v>239</v>
      </c>
      <c r="C390" s="662"/>
      <c r="D390" s="15" t="s">
        <v>72</v>
      </c>
      <c r="E390" s="31">
        <v>61800</v>
      </c>
      <c r="F390" s="96"/>
      <c r="G390" s="13">
        <v>48199.28</v>
      </c>
      <c r="H390" s="4"/>
      <c r="I390" s="3"/>
    </row>
    <row r="391" spans="2:9" s="8" customFormat="1" ht="15" hidden="1" customHeight="1" x14ac:dyDescent="0.2">
      <c r="B391" s="786" t="s">
        <v>240</v>
      </c>
      <c r="C391" s="662"/>
      <c r="D391" s="15" t="s">
        <v>72</v>
      </c>
      <c r="E391" s="31">
        <v>50000</v>
      </c>
      <c r="F391" s="96"/>
      <c r="G391" s="23"/>
      <c r="H391" s="4"/>
      <c r="I391" s="3"/>
    </row>
    <row r="392" spans="2:9" s="8" customFormat="1" ht="15" hidden="1" customHeight="1" x14ac:dyDescent="0.2">
      <c r="B392" s="786" t="s">
        <v>241</v>
      </c>
      <c r="C392" s="662"/>
      <c r="D392" s="15" t="s">
        <v>72</v>
      </c>
      <c r="E392" s="31">
        <v>96000</v>
      </c>
      <c r="F392" s="96"/>
      <c r="G392" s="23"/>
      <c r="H392" s="4"/>
      <c r="I392" s="3"/>
    </row>
    <row r="393" spans="2:9" s="8" customFormat="1" ht="15" hidden="1" customHeight="1" x14ac:dyDescent="0.2">
      <c r="B393" s="786" t="s">
        <v>242</v>
      </c>
      <c r="C393" s="662"/>
      <c r="D393" s="15" t="s">
        <v>72</v>
      </c>
      <c r="E393" s="31">
        <v>25000</v>
      </c>
      <c r="F393" s="96"/>
      <c r="G393" s="23"/>
      <c r="H393" s="4"/>
      <c r="I393" s="3"/>
    </row>
    <row r="394" spans="2:9" s="8" customFormat="1" ht="15" hidden="1" customHeight="1" x14ac:dyDescent="0.2">
      <c r="B394" s="786" t="s">
        <v>243</v>
      </c>
      <c r="C394" s="662"/>
      <c r="D394" s="15" t="s">
        <v>72</v>
      </c>
      <c r="E394" s="31">
        <v>120000</v>
      </c>
      <c r="F394" s="96"/>
      <c r="G394" s="23"/>
      <c r="H394" s="4"/>
      <c r="I394" s="3"/>
    </row>
    <row r="395" spans="2:9" s="8" customFormat="1" ht="15" hidden="1" customHeight="1" x14ac:dyDescent="0.2">
      <c r="B395" s="786" t="s">
        <v>244</v>
      </c>
      <c r="C395" s="662"/>
      <c r="D395" s="15" t="s">
        <v>72</v>
      </c>
      <c r="E395" s="31">
        <v>235000</v>
      </c>
      <c r="F395" s="96"/>
      <c r="G395" s="23"/>
      <c r="H395" s="4"/>
      <c r="I395" s="3"/>
    </row>
    <row r="396" spans="2:9" s="8" customFormat="1" ht="15" hidden="1" customHeight="1" x14ac:dyDescent="0.2">
      <c r="B396" s="662" t="s">
        <v>245</v>
      </c>
      <c r="C396" s="656"/>
      <c r="D396" s="15" t="s">
        <v>72</v>
      </c>
      <c r="E396" s="31">
        <v>69000</v>
      </c>
      <c r="F396" s="96"/>
      <c r="G396" s="23"/>
      <c r="H396" s="4"/>
      <c r="I396" s="3"/>
    </row>
    <row r="397" spans="2:9" s="8" customFormat="1" ht="15" hidden="1" customHeight="1" x14ac:dyDescent="0.2">
      <c r="B397" s="662" t="s">
        <v>246</v>
      </c>
      <c r="C397" s="656"/>
      <c r="D397" s="15" t="s">
        <v>72</v>
      </c>
      <c r="E397" s="31">
        <v>89218</v>
      </c>
      <c r="F397" s="96"/>
      <c r="G397" s="23"/>
      <c r="H397" s="4"/>
      <c r="I397" s="3"/>
    </row>
    <row r="398" spans="2:9" s="8" customFormat="1" ht="15" hidden="1" customHeight="1" x14ac:dyDescent="0.2">
      <c r="B398" s="662" t="s">
        <v>247</v>
      </c>
      <c r="C398" s="656"/>
      <c r="D398" s="15" t="s">
        <v>72</v>
      </c>
      <c r="E398" s="31">
        <v>166016</v>
      </c>
      <c r="F398" s="96"/>
      <c r="G398" s="23"/>
      <c r="H398" s="4"/>
      <c r="I398" s="3"/>
    </row>
    <row r="399" spans="2:9" s="8" customFormat="1" ht="15" hidden="1" customHeight="1" x14ac:dyDescent="0.2">
      <c r="B399" s="662" t="s">
        <v>248</v>
      </c>
      <c r="C399" s="656"/>
      <c r="D399" s="15" t="s">
        <v>72</v>
      </c>
      <c r="E399" s="31">
        <v>133931</v>
      </c>
      <c r="F399" s="96"/>
      <c r="G399" s="23"/>
      <c r="H399" s="4"/>
      <c r="I399" s="3"/>
    </row>
    <row r="400" spans="2:9" s="8" customFormat="1" ht="29.25" hidden="1" customHeight="1" x14ac:dyDescent="0.2">
      <c r="B400" s="662" t="s">
        <v>249</v>
      </c>
      <c r="C400" s="656"/>
      <c r="D400" s="15" t="s">
        <v>250</v>
      </c>
      <c r="E400" s="31">
        <v>628500</v>
      </c>
      <c r="F400" s="96"/>
      <c r="G400" s="23"/>
      <c r="H400" s="4"/>
      <c r="I400" s="3"/>
    </row>
    <row r="401" spans="2:9" s="8" customFormat="1" ht="15" hidden="1" customHeight="1" x14ac:dyDescent="0.2">
      <c r="B401" s="662" t="s">
        <v>251</v>
      </c>
      <c r="C401" s="656"/>
      <c r="D401" s="15" t="s">
        <v>72</v>
      </c>
      <c r="E401" s="31">
        <v>31194</v>
      </c>
      <c r="F401" s="96"/>
      <c r="G401" s="23"/>
      <c r="H401" s="4"/>
      <c r="I401" s="3"/>
    </row>
    <row r="402" spans="2:9" s="8" customFormat="1" ht="29.25" hidden="1" customHeight="1" x14ac:dyDescent="0.2">
      <c r="B402" s="662" t="s">
        <v>252</v>
      </c>
      <c r="C402" s="656"/>
      <c r="D402" s="15" t="s">
        <v>72</v>
      </c>
      <c r="E402" s="102">
        <v>36119</v>
      </c>
      <c r="F402" s="96"/>
      <c r="G402" s="23"/>
      <c r="H402" s="4"/>
      <c r="I402" s="3"/>
    </row>
    <row r="403" spans="2:9" s="8" customFormat="1" ht="15" hidden="1" customHeight="1" x14ac:dyDescent="0.2">
      <c r="B403" s="662" t="s">
        <v>253</v>
      </c>
      <c r="C403" s="656"/>
      <c r="D403" s="15" t="s">
        <v>72</v>
      </c>
      <c r="E403" s="31">
        <v>77920</v>
      </c>
      <c r="F403" s="96"/>
      <c r="G403" s="23"/>
      <c r="H403" s="4"/>
      <c r="I403" s="3"/>
    </row>
    <row r="404" spans="2:9" s="8" customFormat="1" ht="15" hidden="1" customHeight="1" x14ac:dyDescent="0.2">
      <c r="B404" s="662" t="s">
        <v>254</v>
      </c>
      <c r="C404" s="656"/>
      <c r="D404" s="15" t="s">
        <v>72</v>
      </c>
      <c r="E404" s="102">
        <v>38915</v>
      </c>
      <c r="F404" s="96"/>
      <c r="G404" s="23"/>
      <c r="H404" s="4"/>
      <c r="I404" s="3"/>
    </row>
    <row r="405" spans="2:9" s="8" customFormat="1" ht="15" hidden="1" customHeight="1" x14ac:dyDescent="0.2">
      <c r="B405" s="662" t="s">
        <v>255</v>
      </c>
      <c r="C405" s="656"/>
      <c r="D405" s="15" t="s">
        <v>72</v>
      </c>
      <c r="E405" s="31">
        <v>26866</v>
      </c>
      <c r="F405" s="96"/>
      <c r="G405" s="23"/>
      <c r="H405" s="4"/>
      <c r="I405" s="3"/>
    </row>
    <row r="406" spans="2:9" s="8" customFormat="1" ht="15" hidden="1" customHeight="1" x14ac:dyDescent="0.2">
      <c r="B406" s="662" t="s">
        <v>256</v>
      </c>
      <c r="C406" s="656"/>
      <c r="D406" s="15" t="s">
        <v>72</v>
      </c>
      <c r="E406" s="31">
        <v>125100</v>
      </c>
      <c r="F406" s="103" t="s">
        <v>80</v>
      </c>
      <c r="G406" s="23">
        <v>101775</v>
      </c>
      <c r="H406" s="4"/>
      <c r="I406" s="3"/>
    </row>
    <row r="407" spans="2:9" ht="17.25" hidden="1" customHeight="1" x14ac:dyDescent="0.2">
      <c r="B407" s="786" t="s">
        <v>257</v>
      </c>
      <c r="C407" s="662"/>
      <c r="D407" s="15" t="s">
        <v>72</v>
      </c>
      <c r="E407" s="31">
        <v>74970</v>
      </c>
      <c r="F407" s="96"/>
      <c r="G407" s="23"/>
    </row>
    <row r="408" spans="2:9" s="8" customFormat="1" ht="19.5" hidden="1" customHeight="1" thickBot="1" x14ac:dyDescent="0.25">
      <c r="B408" s="787" t="s">
        <v>258</v>
      </c>
      <c r="C408" s="712"/>
      <c r="D408" s="12" t="s">
        <v>72</v>
      </c>
      <c r="E408" s="28">
        <v>177940</v>
      </c>
      <c r="F408" s="98"/>
      <c r="G408" s="23"/>
      <c r="H408" s="4"/>
      <c r="I408" s="3"/>
    </row>
    <row r="409" spans="2:9" s="8" customFormat="1" ht="18" customHeight="1" thickBot="1" x14ac:dyDescent="0.25">
      <c r="B409" s="658" t="s">
        <v>259</v>
      </c>
      <c r="C409" s="659"/>
      <c r="D409" s="659"/>
      <c r="E409" s="659"/>
      <c r="F409" s="661"/>
      <c r="G409" s="23"/>
      <c r="H409" s="4"/>
      <c r="I409" s="3"/>
    </row>
    <row r="410" spans="2:9" s="8" customFormat="1" ht="14.25" customHeight="1" x14ac:dyDescent="0.25">
      <c r="B410" s="615" t="s">
        <v>263</v>
      </c>
      <c r="C410" s="662"/>
      <c r="D410" s="446" t="s">
        <v>91</v>
      </c>
      <c r="E410" s="159">
        <f>G410*1.15</f>
        <v>101750.84999999999</v>
      </c>
      <c r="F410" s="19"/>
      <c r="G410" s="23">
        <v>88479</v>
      </c>
      <c r="H410" s="4"/>
      <c r="I410" s="3"/>
    </row>
    <row r="411" spans="2:9" s="8" customFormat="1" ht="14.25" customHeight="1" x14ac:dyDescent="0.25">
      <c r="B411" s="615" t="s">
        <v>1698</v>
      </c>
      <c r="C411" s="616"/>
      <c r="D411" s="446" t="s">
        <v>91</v>
      </c>
      <c r="E411" s="159">
        <v>82080</v>
      </c>
      <c r="F411" s="19"/>
      <c r="G411" s="23"/>
      <c r="H411" s="4"/>
      <c r="I411" s="3"/>
    </row>
    <row r="412" spans="2:9" s="8" customFormat="1" ht="17.25" customHeight="1" x14ac:dyDescent="0.25">
      <c r="B412" s="615" t="s">
        <v>265</v>
      </c>
      <c r="C412" s="662"/>
      <c r="D412" s="446" t="s">
        <v>153</v>
      </c>
      <c r="E412" s="159">
        <v>34080</v>
      </c>
      <c r="F412" s="14"/>
      <c r="G412" s="13">
        <v>24634</v>
      </c>
      <c r="H412" s="4"/>
      <c r="I412" s="3"/>
    </row>
    <row r="413" spans="2:9" s="8" customFormat="1" ht="18" customHeight="1" x14ac:dyDescent="0.25">
      <c r="B413" s="615" t="s">
        <v>266</v>
      </c>
      <c r="C413" s="662"/>
      <c r="D413" s="446" t="s">
        <v>153</v>
      </c>
      <c r="E413" s="159">
        <v>16200</v>
      </c>
      <c r="F413" s="14"/>
      <c r="G413" s="13">
        <v>11552</v>
      </c>
      <c r="H413" s="4"/>
      <c r="I413" s="3"/>
    </row>
    <row r="414" spans="2:9" s="8" customFormat="1" ht="20.25" hidden="1" customHeight="1" x14ac:dyDescent="0.25">
      <c r="B414" s="629" t="s">
        <v>267</v>
      </c>
      <c r="C414" s="712"/>
      <c r="D414" s="447" t="s">
        <v>153</v>
      </c>
      <c r="E414" s="169">
        <v>96821</v>
      </c>
      <c r="F414" s="14"/>
      <c r="G414" s="23"/>
      <c r="H414" s="4"/>
      <c r="I414" s="3"/>
    </row>
    <row r="415" spans="2:9" s="8" customFormat="1" ht="28.5" customHeight="1" x14ac:dyDescent="0.2">
      <c r="B415" s="615" t="s">
        <v>268</v>
      </c>
      <c r="C415" s="662"/>
      <c r="D415" s="105" t="s">
        <v>153</v>
      </c>
      <c r="E415" s="214">
        <v>236400</v>
      </c>
      <c r="F415" s="14"/>
      <c r="G415" s="9">
        <v>148464</v>
      </c>
      <c r="H415" s="4"/>
      <c r="I415" s="3"/>
    </row>
    <row r="416" spans="2:9" s="8" customFormat="1" ht="29.25" customHeight="1" x14ac:dyDescent="0.2">
      <c r="B416" s="615" t="s">
        <v>269</v>
      </c>
      <c r="C416" s="662"/>
      <c r="D416" s="105" t="s">
        <v>153</v>
      </c>
      <c r="E416" s="214">
        <v>152760</v>
      </c>
      <c r="F416" s="14"/>
      <c r="G416" s="13">
        <v>99195</v>
      </c>
      <c r="H416" s="4"/>
      <c r="I416" s="3"/>
    </row>
    <row r="417" spans="2:9" s="8" customFormat="1" ht="30.75" customHeight="1" x14ac:dyDescent="0.2">
      <c r="B417" s="615" t="s">
        <v>270</v>
      </c>
      <c r="C417" s="662"/>
      <c r="D417" s="105" t="s">
        <v>153</v>
      </c>
      <c r="E417" s="214">
        <v>79440</v>
      </c>
      <c r="F417" s="14"/>
      <c r="G417" s="13">
        <v>48175.46</v>
      </c>
      <c r="H417" s="4"/>
      <c r="I417" s="3"/>
    </row>
    <row r="418" spans="2:9" ht="29.25" customHeight="1" x14ac:dyDescent="0.2">
      <c r="B418" s="615" t="s">
        <v>271</v>
      </c>
      <c r="C418" s="662"/>
      <c r="D418" s="105" t="s">
        <v>153</v>
      </c>
      <c r="E418" s="214">
        <v>53040</v>
      </c>
      <c r="F418" s="14"/>
      <c r="G418" s="23">
        <v>51497</v>
      </c>
    </row>
    <row r="419" spans="2:9" s="8" customFormat="1" ht="29.25" customHeight="1" thickBot="1" x14ac:dyDescent="0.25">
      <c r="B419" s="629" t="s">
        <v>272</v>
      </c>
      <c r="C419" s="712"/>
      <c r="D419" s="106" t="s">
        <v>153</v>
      </c>
      <c r="E419" s="214">
        <v>18120</v>
      </c>
      <c r="F419" s="10"/>
      <c r="G419" s="23"/>
      <c r="H419" s="4"/>
      <c r="I419" s="3"/>
    </row>
    <row r="420" spans="2:9" s="8" customFormat="1" ht="16.5" customHeight="1" thickBot="1" x14ac:dyDescent="0.25">
      <c r="B420" s="632" t="s">
        <v>273</v>
      </c>
      <c r="C420" s="633"/>
      <c r="D420" s="633"/>
      <c r="E420" s="633"/>
      <c r="F420" s="634"/>
      <c r="G420" s="23"/>
      <c r="H420" s="4"/>
      <c r="I420" s="3"/>
    </row>
    <row r="421" spans="2:9" s="8" customFormat="1" ht="14.25" customHeight="1" x14ac:dyDescent="0.2">
      <c r="B421" s="613" t="s">
        <v>274</v>
      </c>
      <c r="C421" s="767"/>
      <c r="D421" s="22" t="s">
        <v>151</v>
      </c>
      <c r="E421" s="38">
        <f>G421*1.14</f>
        <v>102849.65999999999</v>
      </c>
      <c r="F421" s="38"/>
      <c r="G421" s="108">
        <v>90219</v>
      </c>
      <c r="H421" s="4"/>
      <c r="I421" s="3"/>
    </row>
    <row r="422" spans="2:9" s="8" customFormat="1" ht="14.25" hidden="1" customHeight="1" x14ac:dyDescent="0.2">
      <c r="B422" s="615" t="s">
        <v>275</v>
      </c>
      <c r="C422" s="624"/>
      <c r="D422" s="15" t="s">
        <v>151</v>
      </c>
      <c r="E422" s="174">
        <f t="shared" ref="E422:E430" si="6">G422*1.14</f>
        <v>100319.99999999999</v>
      </c>
      <c r="F422" s="31"/>
      <c r="G422" s="108">
        <v>88000</v>
      </c>
      <c r="H422" s="4"/>
      <c r="I422" s="3"/>
    </row>
    <row r="423" spans="2:9" s="8" customFormat="1" ht="15.75" customHeight="1" x14ac:dyDescent="0.2">
      <c r="B423" s="615" t="s">
        <v>276</v>
      </c>
      <c r="C423" s="624"/>
      <c r="D423" s="15" t="s">
        <v>151</v>
      </c>
      <c r="E423" s="174">
        <f t="shared" si="6"/>
        <v>111040.56</v>
      </c>
      <c r="F423" s="31"/>
      <c r="G423" s="108">
        <v>97404</v>
      </c>
      <c r="H423" s="4"/>
      <c r="I423" s="3"/>
    </row>
    <row r="424" spans="2:9" s="8" customFormat="1" ht="15" customHeight="1" x14ac:dyDescent="0.2">
      <c r="B424" s="615" t="s">
        <v>277</v>
      </c>
      <c r="C424" s="624"/>
      <c r="D424" s="104" t="s">
        <v>158</v>
      </c>
      <c r="E424" s="174">
        <f t="shared" si="6"/>
        <v>59936.639999999992</v>
      </c>
      <c r="F424" s="389"/>
      <c r="G424" s="108">
        <v>52576</v>
      </c>
      <c r="H424" s="4"/>
      <c r="I424" s="3"/>
    </row>
    <row r="425" spans="2:9" s="8" customFormat="1" ht="15" customHeight="1" x14ac:dyDescent="0.2">
      <c r="B425" s="615" t="s">
        <v>1854</v>
      </c>
      <c r="C425" s="616"/>
      <c r="D425" s="104" t="s">
        <v>158</v>
      </c>
      <c r="E425" s="174">
        <f t="shared" si="6"/>
        <v>199302.77999999997</v>
      </c>
      <c r="F425" s="389" t="s">
        <v>80</v>
      </c>
      <c r="G425" s="494">
        <v>174827</v>
      </c>
      <c r="H425" s="4"/>
      <c r="I425" s="3"/>
    </row>
    <row r="426" spans="2:9" s="8" customFormat="1" ht="15" customHeight="1" x14ac:dyDescent="0.2">
      <c r="B426" s="615" t="s">
        <v>1855</v>
      </c>
      <c r="C426" s="616"/>
      <c r="D426" s="104" t="s">
        <v>158</v>
      </c>
      <c r="E426" s="174">
        <f t="shared" si="6"/>
        <v>80876.159999999989</v>
      </c>
      <c r="F426" s="389" t="s">
        <v>80</v>
      </c>
      <c r="G426" s="494">
        <v>70944</v>
      </c>
      <c r="H426" s="4"/>
      <c r="I426" s="3"/>
    </row>
    <row r="427" spans="2:9" s="8" customFormat="1" ht="14.25" customHeight="1" x14ac:dyDescent="0.2">
      <c r="B427" s="623" t="s">
        <v>278</v>
      </c>
      <c r="C427" s="624"/>
      <c r="D427" s="15" t="s">
        <v>151</v>
      </c>
      <c r="E427" s="174">
        <f t="shared" si="6"/>
        <v>106676.63999999998</v>
      </c>
      <c r="F427" s="31"/>
      <c r="G427" s="110">
        <v>93576</v>
      </c>
      <c r="H427" s="4"/>
      <c r="I427" s="3"/>
    </row>
    <row r="428" spans="2:9" s="8" customFormat="1" ht="14.25" customHeight="1" x14ac:dyDescent="0.2">
      <c r="B428" s="711" t="s">
        <v>279</v>
      </c>
      <c r="C428" s="783"/>
      <c r="D428" s="104" t="s">
        <v>158</v>
      </c>
      <c r="E428" s="174">
        <f t="shared" si="6"/>
        <v>49928.579999999994</v>
      </c>
      <c r="F428" s="390"/>
      <c r="G428" s="112">
        <v>43797</v>
      </c>
      <c r="H428" s="4"/>
      <c r="I428" s="3"/>
    </row>
    <row r="429" spans="2:9" ht="15" customHeight="1" x14ac:dyDescent="0.2">
      <c r="B429" s="615" t="s">
        <v>280</v>
      </c>
      <c r="C429" s="616"/>
      <c r="D429" s="15" t="s">
        <v>158</v>
      </c>
      <c r="E429" s="174">
        <f t="shared" si="6"/>
        <v>406704.11999999994</v>
      </c>
      <c r="F429" s="172"/>
      <c r="G429" s="110">
        <v>356758</v>
      </c>
    </row>
    <row r="430" spans="2:9" s="8" customFormat="1" ht="16.5" customHeight="1" thickBot="1" x14ac:dyDescent="0.25">
      <c r="B430" s="627" t="s">
        <v>281</v>
      </c>
      <c r="C430" s="628"/>
      <c r="D430" s="12" t="s">
        <v>158</v>
      </c>
      <c r="E430" s="309">
        <f t="shared" si="6"/>
        <v>86789.34</v>
      </c>
      <c r="F430" s="184"/>
      <c r="G430" s="110">
        <v>76131</v>
      </c>
      <c r="H430" s="4"/>
      <c r="I430" s="3"/>
    </row>
    <row r="431" spans="2:9" s="8" customFormat="1" ht="16.5" customHeight="1" thickBot="1" x14ac:dyDescent="0.25">
      <c r="B431" s="632" t="s">
        <v>1600</v>
      </c>
      <c r="C431" s="633"/>
      <c r="D431" s="633"/>
      <c r="E431" s="633"/>
      <c r="F431" s="634"/>
      <c r="G431" s="484"/>
      <c r="H431" s="4"/>
      <c r="I431" s="3"/>
    </row>
    <row r="432" spans="2:9" s="8" customFormat="1" ht="16.5" customHeight="1" x14ac:dyDescent="0.2">
      <c r="B432" s="613" t="s">
        <v>1601</v>
      </c>
      <c r="C432" s="614"/>
      <c r="D432" s="22" t="s">
        <v>158</v>
      </c>
      <c r="E432" s="38">
        <f>G432*1.12</f>
        <v>55470.240000000005</v>
      </c>
      <c r="F432" s="182"/>
      <c r="G432" s="110">
        <v>49527</v>
      </c>
      <c r="H432" s="4"/>
      <c r="I432" s="3"/>
    </row>
    <row r="433" spans="2:9" s="8" customFormat="1" ht="16.5" customHeight="1" thickBot="1" x14ac:dyDescent="0.25">
      <c r="B433" s="625" t="s">
        <v>1602</v>
      </c>
      <c r="C433" s="626"/>
      <c r="D433" s="12" t="s">
        <v>158</v>
      </c>
      <c r="E433" s="174">
        <f>G433*1.12</f>
        <v>76283.200000000012</v>
      </c>
      <c r="F433" s="184"/>
      <c r="G433" s="110">
        <v>68110</v>
      </c>
      <c r="H433" s="4"/>
      <c r="I433" s="3"/>
    </row>
    <row r="434" spans="2:9" s="8" customFormat="1" ht="18" customHeight="1" thickBot="1" x14ac:dyDescent="0.25">
      <c r="B434" s="632" t="s">
        <v>282</v>
      </c>
      <c r="C434" s="633"/>
      <c r="D434" s="633"/>
      <c r="E434" s="633"/>
      <c r="F434" s="634"/>
      <c r="G434" s="94"/>
      <c r="H434" s="4"/>
      <c r="I434" s="3"/>
    </row>
    <row r="435" spans="2:9" s="8" customFormat="1" ht="29.25" customHeight="1" x14ac:dyDescent="0.2">
      <c r="B435" s="613" t="s">
        <v>283</v>
      </c>
      <c r="C435" s="767"/>
      <c r="D435" s="117" t="s">
        <v>151</v>
      </c>
      <c r="E435" s="99">
        <v>46520</v>
      </c>
      <c r="F435" s="100"/>
      <c r="G435" s="13">
        <v>40727</v>
      </c>
      <c r="H435" s="4"/>
      <c r="I435" s="118"/>
    </row>
    <row r="436" spans="2:9" s="8" customFormat="1" ht="31.5" customHeight="1" thickBot="1" x14ac:dyDescent="0.25">
      <c r="B436" s="629" t="s">
        <v>284</v>
      </c>
      <c r="C436" s="783"/>
      <c r="D436" s="105" t="s">
        <v>151</v>
      </c>
      <c r="E436" s="391">
        <v>100320</v>
      </c>
      <c r="F436" s="119"/>
      <c r="G436" s="13">
        <v>87843</v>
      </c>
      <c r="H436" s="4"/>
      <c r="I436" s="118"/>
    </row>
    <row r="437" spans="2:9" s="8" customFormat="1" ht="16.5" customHeight="1" thickBot="1" x14ac:dyDescent="0.25">
      <c r="B437" s="658" t="s">
        <v>285</v>
      </c>
      <c r="C437" s="659"/>
      <c r="D437" s="659"/>
      <c r="E437" s="659"/>
      <c r="F437" s="661"/>
      <c r="G437" s="23"/>
      <c r="H437" s="4"/>
      <c r="I437" s="118"/>
    </row>
    <row r="438" spans="2:9" s="8" customFormat="1" ht="14.25" customHeight="1" x14ac:dyDescent="0.2">
      <c r="B438" s="757" t="s">
        <v>286</v>
      </c>
      <c r="C438" s="781"/>
      <c r="D438" s="22" t="s">
        <v>287</v>
      </c>
      <c r="E438" s="35">
        <v>216720</v>
      </c>
      <c r="F438" s="11"/>
      <c r="G438" s="13">
        <v>154184</v>
      </c>
      <c r="H438" s="4"/>
      <c r="I438" s="118"/>
    </row>
    <row r="439" spans="2:9" s="8" customFormat="1" ht="14.25" customHeight="1" x14ac:dyDescent="0.2">
      <c r="B439" s="759" t="s">
        <v>288</v>
      </c>
      <c r="C439" s="782"/>
      <c r="D439" s="15" t="s">
        <v>287</v>
      </c>
      <c r="E439" s="30">
        <v>118080</v>
      </c>
      <c r="F439" s="96"/>
      <c r="G439" s="13">
        <v>84677</v>
      </c>
      <c r="H439" s="4"/>
      <c r="I439" s="118"/>
    </row>
    <row r="440" spans="2:9" s="8" customFormat="1" ht="14.25" customHeight="1" x14ac:dyDescent="0.2">
      <c r="B440" s="759" t="s">
        <v>289</v>
      </c>
      <c r="C440" s="782"/>
      <c r="D440" s="15" t="s">
        <v>287</v>
      </c>
      <c r="E440" s="30">
        <v>52920</v>
      </c>
      <c r="F440" s="96"/>
      <c r="G440" s="13">
        <v>37917</v>
      </c>
      <c r="H440" s="4"/>
      <c r="I440" s="118"/>
    </row>
    <row r="441" spans="2:9" s="8" customFormat="1" ht="16.5" customHeight="1" x14ac:dyDescent="0.2">
      <c r="B441" s="759" t="s">
        <v>290</v>
      </c>
      <c r="C441" s="782"/>
      <c r="D441" s="15" t="s">
        <v>287</v>
      </c>
      <c r="E441" s="30">
        <v>274080</v>
      </c>
      <c r="F441" s="96"/>
      <c r="G441" s="13">
        <v>210240</v>
      </c>
      <c r="H441" s="4"/>
      <c r="I441" s="118"/>
    </row>
    <row r="442" spans="2:9" s="8" customFormat="1" ht="16.5" customHeight="1" x14ac:dyDescent="0.2">
      <c r="B442" s="615" t="s">
        <v>291</v>
      </c>
      <c r="C442" s="656"/>
      <c r="D442" s="15" t="s">
        <v>91</v>
      </c>
      <c r="E442" s="30">
        <v>184200</v>
      </c>
      <c r="F442" s="96"/>
      <c r="G442" s="13">
        <v>144448</v>
      </c>
      <c r="H442" s="4"/>
      <c r="I442" s="118"/>
    </row>
    <row r="443" spans="2:9" s="8" customFormat="1" ht="14.25" customHeight="1" x14ac:dyDescent="0.2">
      <c r="B443" s="623" t="s">
        <v>292</v>
      </c>
      <c r="C443" s="662"/>
      <c r="D443" s="15" t="s">
        <v>287</v>
      </c>
      <c r="E443" s="30">
        <v>249305</v>
      </c>
      <c r="F443" s="103"/>
      <c r="G443" s="13">
        <v>179610</v>
      </c>
      <c r="H443" s="4"/>
      <c r="I443" s="3"/>
    </row>
    <row r="444" spans="2:9" s="8" customFormat="1" ht="14.25" customHeight="1" x14ac:dyDescent="0.2">
      <c r="B444" s="623" t="s">
        <v>293</v>
      </c>
      <c r="C444" s="662"/>
      <c r="D444" s="15" t="s">
        <v>287</v>
      </c>
      <c r="E444" s="30">
        <v>141355</v>
      </c>
      <c r="F444" s="103"/>
      <c r="G444" s="9">
        <v>101839</v>
      </c>
      <c r="H444" s="4"/>
      <c r="I444" s="3"/>
    </row>
    <row r="445" spans="2:9" s="8" customFormat="1" ht="14.25" customHeight="1" x14ac:dyDescent="0.2">
      <c r="B445" s="623" t="s">
        <v>294</v>
      </c>
      <c r="C445" s="662"/>
      <c r="D445" s="15" t="s">
        <v>287</v>
      </c>
      <c r="E445" s="30">
        <v>189228</v>
      </c>
      <c r="F445" s="103"/>
      <c r="G445" s="23">
        <v>141649</v>
      </c>
      <c r="H445" s="4"/>
      <c r="I445" s="3"/>
    </row>
    <row r="446" spans="2:9" s="8" customFormat="1" ht="14.25" customHeight="1" x14ac:dyDescent="0.2">
      <c r="B446" s="623" t="s">
        <v>297</v>
      </c>
      <c r="C446" s="662"/>
      <c r="D446" s="15" t="s">
        <v>91</v>
      </c>
      <c r="E446" s="30">
        <v>194212</v>
      </c>
      <c r="F446" s="103"/>
      <c r="G446" s="23"/>
      <c r="H446" s="4"/>
      <c r="I446" s="3"/>
    </row>
    <row r="447" spans="2:9" s="8" customFormat="1" ht="14.25" customHeight="1" x14ac:dyDescent="0.2">
      <c r="B447" s="623" t="s">
        <v>295</v>
      </c>
      <c r="C447" s="662"/>
      <c r="D447" s="15" t="s">
        <v>287</v>
      </c>
      <c r="E447" s="30">
        <v>106068</v>
      </c>
      <c r="F447" s="103"/>
      <c r="G447" s="23">
        <v>79397</v>
      </c>
      <c r="H447" s="4"/>
      <c r="I447" s="3"/>
    </row>
    <row r="448" spans="2:9" ht="14.25" customHeight="1" x14ac:dyDescent="0.2">
      <c r="B448" s="623" t="s">
        <v>296</v>
      </c>
      <c r="C448" s="662"/>
      <c r="D448" s="15" t="s">
        <v>91</v>
      </c>
      <c r="E448" s="30">
        <v>45516</v>
      </c>
      <c r="F448" s="96"/>
      <c r="G448" s="23"/>
    </row>
    <row r="449" spans="2:9" ht="14.25" customHeight="1" x14ac:dyDescent="0.2">
      <c r="B449" s="615" t="s">
        <v>1700</v>
      </c>
      <c r="C449" s="616"/>
      <c r="D449" s="15" t="s">
        <v>91</v>
      </c>
      <c r="E449" s="30">
        <v>170700</v>
      </c>
      <c r="F449" s="96"/>
      <c r="G449" s="23"/>
    </row>
    <row r="450" spans="2:9" ht="17.25" customHeight="1" x14ac:dyDescent="0.2">
      <c r="B450" s="615" t="s">
        <v>1701</v>
      </c>
      <c r="C450" s="616"/>
      <c r="D450" s="15" t="s">
        <v>91</v>
      </c>
      <c r="E450" s="30">
        <v>92800</v>
      </c>
      <c r="F450" s="96"/>
      <c r="G450" s="23"/>
    </row>
    <row r="451" spans="2:9" ht="16.5" customHeight="1" x14ac:dyDescent="0.2">
      <c r="B451" s="615" t="s">
        <v>1702</v>
      </c>
      <c r="C451" s="616"/>
      <c r="D451" s="15" t="s">
        <v>91</v>
      </c>
      <c r="E451" s="30">
        <v>49400</v>
      </c>
      <c r="F451" s="96"/>
      <c r="G451" s="23"/>
    </row>
    <row r="452" spans="2:9" ht="16.5" customHeight="1" x14ac:dyDescent="0.2">
      <c r="B452" s="615" t="s">
        <v>1703</v>
      </c>
      <c r="C452" s="616"/>
      <c r="D452" s="15" t="s">
        <v>91</v>
      </c>
      <c r="E452" s="30">
        <v>27900</v>
      </c>
      <c r="F452" s="96"/>
      <c r="G452" s="23"/>
    </row>
    <row r="453" spans="2:9" ht="16.5" customHeight="1" x14ac:dyDescent="0.2">
      <c r="B453" s="615" t="s">
        <v>1704</v>
      </c>
      <c r="C453" s="616"/>
      <c r="D453" s="15" t="s">
        <v>91</v>
      </c>
      <c r="E453" s="30">
        <v>312800</v>
      </c>
      <c r="F453" s="96"/>
      <c r="G453" s="23"/>
    </row>
    <row r="454" spans="2:9" ht="16.5" customHeight="1" x14ac:dyDescent="0.2">
      <c r="B454" s="615" t="s">
        <v>1705</v>
      </c>
      <c r="C454" s="616"/>
      <c r="D454" s="15" t="s">
        <v>91</v>
      </c>
      <c r="E454" s="30">
        <v>92600</v>
      </c>
      <c r="F454" s="96"/>
      <c r="G454" s="23"/>
    </row>
    <row r="455" spans="2:9" ht="15" customHeight="1" x14ac:dyDescent="0.2">
      <c r="B455" s="615" t="s">
        <v>1706</v>
      </c>
      <c r="C455" s="616"/>
      <c r="D455" s="15" t="s">
        <v>91</v>
      </c>
      <c r="E455" s="30">
        <v>432500</v>
      </c>
      <c r="F455" s="96"/>
      <c r="G455" s="23"/>
    </row>
    <row r="456" spans="2:9" ht="16.5" customHeight="1" x14ac:dyDescent="0.2">
      <c r="B456" s="615" t="s">
        <v>1707</v>
      </c>
      <c r="C456" s="616"/>
      <c r="D456" s="15" t="s">
        <v>91</v>
      </c>
      <c r="E456" s="30">
        <v>115800</v>
      </c>
      <c r="F456" s="96"/>
      <c r="G456" s="23"/>
    </row>
    <row r="457" spans="2:9" ht="15.75" customHeight="1" x14ac:dyDescent="0.2">
      <c r="B457" s="615" t="s">
        <v>1708</v>
      </c>
      <c r="C457" s="616"/>
      <c r="D457" s="15" t="s">
        <v>91</v>
      </c>
      <c r="E457" s="30">
        <v>50100</v>
      </c>
      <c r="F457" s="96"/>
      <c r="G457" s="23"/>
    </row>
    <row r="458" spans="2:9" ht="16.5" customHeight="1" x14ac:dyDescent="0.2">
      <c r="B458" s="615" t="s">
        <v>1709</v>
      </c>
      <c r="C458" s="616"/>
      <c r="D458" s="15" t="s">
        <v>91</v>
      </c>
      <c r="E458" s="30">
        <v>189100</v>
      </c>
      <c r="F458" s="96"/>
      <c r="G458" s="23"/>
    </row>
    <row r="459" spans="2:9" s="8" customFormat="1" ht="14.25" customHeight="1" x14ac:dyDescent="0.2">
      <c r="B459" s="623" t="s">
        <v>152</v>
      </c>
      <c r="C459" s="662"/>
      <c r="D459" s="15" t="s">
        <v>153</v>
      </c>
      <c r="E459" s="30">
        <f>G459*1.2</f>
        <v>89990.399999999994</v>
      </c>
      <c r="F459" s="96"/>
      <c r="G459" s="23">
        <v>74992</v>
      </c>
      <c r="H459" s="4"/>
      <c r="I459" s="118">
        <v>293580</v>
      </c>
    </row>
    <row r="460" spans="2:9" s="8" customFormat="1" ht="14.25" customHeight="1" x14ac:dyDescent="0.2">
      <c r="B460" s="623" t="s">
        <v>154</v>
      </c>
      <c r="C460" s="662"/>
      <c r="D460" s="15" t="s">
        <v>153</v>
      </c>
      <c r="E460" s="30">
        <f>G460*1.2</f>
        <v>47125.2</v>
      </c>
      <c r="F460" s="96"/>
      <c r="G460" s="23">
        <v>39271</v>
      </c>
      <c r="H460" s="4"/>
      <c r="I460" s="118">
        <v>392290</v>
      </c>
    </row>
    <row r="461" spans="2:9" s="8" customFormat="1" ht="17.25" customHeight="1" x14ac:dyDescent="0.2">
      <c r="B461" s="623" t="s">
        <v>155</v>
      </c>
      <c r="C461" s="662"/>
      <c r="D461" s="15" t="s">
        <v>153</v>
      </c>
      <c r="E461" s="30">
        <f>G461*1.2</f>
        <v>13874.4</v>
      </c>
      <c r="F461" s="96"/>
      <c r="G461" s="23">
        <v>11562</v>
      </c>
      <c r="H461" s="4"/>
      <c r="I461" s="118"/>
    </row>
    <row r="462" spans="2:9" s="8" customFormat="1" ht="14.25" customHeight="1" thickBot="1" x14ac:dyDescent="0.25">
      <c r="B462" s="711" t="s">
        <v>156</v>
      </c>
      <c r="C462" s="712"/>
      <c r="D462" s="12" t="s">
        <v>153</v>
      </c>
      <c r="E462" s="30">
        <f>G462*1.2</f>
        <v>380358</v>
      </c>
      <c r="F462" s="98"/>
      <c r="G462" s="13">
        <v>316965</v>
      </c>
      <c r="H462" s="120">
        <v>17</v>
      </c>
      <c r="I462" s="118"/>
    </row>
    <row r="463" spans="2:9" s="8" customFormat="1" ht="16.5" customHeight="1" thickBot="1" x14ac:dyDescent="0.25">
      <c r="B463" s="632" t="s">
        <v>1683</v>
      </c>
      <c r="C463" s="633"/>
      <c r="D463" s="633"/>
      <c r="E463" s="756"/>
      <c r="F463" s="634"/>
      <c r="G463" s="13"/>
      <c r="H463" s="120"/>
      <c r="I463" s="118"/>
    </row>
    <row r="464" spans="2:9" s="8" customFormat="1" ht="30.75" customHeight="1" x14ac:dyDescent="0.2">
      <c r="B464" s="613" t="s">
        <v>1684</v>
      </c>
      <c r="C464" s="614"/>
      <c r="D464" s="217" t="s">
        <v>91</v>
      </c>
      <c r="E464" s="107">
        <f>G464</f>
        <v>54873.875</v>
      </c>
      <c r="F464" s="227" t="s">
        <v>80</v>
      </c>
      <c r="G464" s="108">
        <f>H464*10850</f>
        <v>54873.875</v>
      </c>
      <c r="H464" s="120">
        <v>5.0575000000000001</v>
      </c>
      <c r="I464" s="507">
        <v>5.95</v>
      </c>
    </row>
    <row r="465" spans="2:9" s="8" customFormat="1" ht="31.5" customHeight="1" x14ac:dyDescent="0.2">
      <c r="B465" s="615" t="s">
        <v>1685</v>
      </c>
      <c r="C465" s="616"/>
      <c r="D465" s="150" t="s">
        <v>91</v>
      </c>
      <c r="E465" s="102">
        <f t="shared" ref="E465:E476" si="7">G465</f>
        <v>207235.00000000003</v>
      </c>
      <c r="F465" s="227" t="s">
        <v>80</v>
      </c>
      <c r="G465" s="108">
        <f t="shared" ref="G465:G476" si="8">H465*10850</f>
        <v>207235.00000000003</v>
      </c>
      <c r="H465" s="120">
        <v>19.100000000000001</v>
      </c>
      <c r="I465" s="118"/>
    </row>
    <row r="466" spans="2:9" s="8" customFormat="1" ht="33" customHeight="1" x14ac:dyDescent="0.2">
      <c r="B466" s="615" t="s">
        <v>1686</v>
      </c>
      <c r="C466" s="616"/>
      <c r="D466" s="150" t="s">
        <v>91</v>
      </c>
      <c r="E466" s="102">
        <f t="shared" si="7"/>
        <v>137795</v>
      </c>
      <c r="F466" s="227" t="s">
        <v>80</v>
      </c>
      <c r="G466" s="108">
        <f t="shared" si="8"/>
        <v>137795</v>
      </c>
      <c r="H466" s="120">
        <v>12.7</v>
      </c>
      <c r="I466" s="118"/>
    </row>
    <row r="467" spans="2:9" s="8" customFormat="1" ht="18.75" customHeight="1" x14ac:dyDescent="0.2">
      <c r="B467" s="615" t="s">
        <v>1689</v>
      </c>
      <c r="C467" s="616"/>
      <c r="D467" s="150" t="s">
        <v>91</v>
      </c>
      <c r="E467" s="102">
        <f t="shared" si="7"/>
        <v>179025</v>
      </c>
      <c r="F467" s="227" t="s">
        <v>80</v>
      </c>
      <c r="G467" s="108">
        <f t="shared" si="8"/>
        <v>179025</v>
      </c>
      <c r="H467" s="120">
        <v>16.5</v>
      </c>
      <c r="I467" s="118"/>
    </row>
    <row r="468" spans="2:9" s="8" customFormat="1" ht="32.25" customHeight="1" x14ac:dyDescent="0.2">
      <c r="B468" s="615" t="s">
        <v>1687</v>
      </c>
      <c r="C468" s="616"/>
      <c r="D468" s="150" t="s">
        <v>91</v>
      </c>
      <c r="E468" s="102">
        <f t="shared" si="7"/>
        <v>157325</v>
      </c>
      <c r="F468" s="227" t="s">
        <v>80</v>
      </c>
      <c r="G468" s="108">
        <f t="shared" si="8"/>
        <v>157325</v>
      </c>
      <c r="H468" s="120">
        <v>14.5</v>
      </c>
      <c r="I468" s="118"/>
    </row>
    <row r="469" spans="2:9" s="8" customFormat="1" ht="18" customHeight="1" x14ac:dyDescent="0.2">
      <c r="B469" s="615" t="s">
        <v>1691</v>
      </c>
      <c r="C469" s="616"/>
      <c r="D469" s="150" t="s">
        <v>91</v>
      </c>
      <c r="E469" s="102">
        <f t="shared" si="7"/>
        <v>203980</v>
      </c>
      <c r="F469" s="227" t="s">
        <v>80</v>
      </c>
      <c r="G469" s="108">
        <f t="shared" si="8"/>
        <v>203980</v>
      </c>
      <c r="H469" s="120">
        <v>18.8</v>
      </c>
      <c r="I469" s="118"/>
    </row>
    <row r="470" spans="2:9" s="8" customFormat="1" ht="30.75" customHeight="1" x14ac:dyDescent="0.2">
      <c r="B470" s="615" t="s">
        <v>1688</v>
      </c>
      <c r="C470" s="616"/>
      <c r="D470" s="150" t="s">
        <v>91</v>
      </c>
      <c r="E470" s="102">
        <f t="shared" si="7"/>
        <v>135625</v>
      </c>
      <c r="F470" s="227" t="s">
        <v>80</v>
      </c>
      <c r="G470" s="108">
        <f t="shared" si="8"/>
        <v>135625</v>
      </c>
      <c r="H470" s="120">
        <v>12.5</v>
      </c>
      <c r="I470" s="118"/>
    </row>
    <row r="471" spans="2:9" s="8" customFormat="1" ht="16.5" customHeight="1" x14ac:dyDescent="0.2">
      <c r="B471" s="615" t="s">
        <v>1690</v>
      </c>
      <c r="C471" s="616"/>
      <c r="D471" s="150" t="s">
        <v>91</v>
      </c>
      <c r="E471" s="102">
        <f t="shared" si="7"/>
        <v>175770</v>
      </c>
      <c r="F471" s="227" t="s">
        <v>80</v>
      </c>
      <c r="G471" s="108">
        <f t="shared" si="8"/>
        <v>175770</v>
      </c>
      <c r="H471" s="120">
        <v>16.2</v>
      </c>
      <c r="I471" s="118"/>
    </row>
    <row r="472" spans="2:9" s="8" customFormat="1" ht="14.25" customHeight="1" x14ac:dyDescent="0.2">
      <c r="B472" s="615" t="s">
        <v>1692</v>
      </c>
      <c r="C472" s="616"/>
      <c r="D472" s="150" t="s">
        <v>91</v>
      </c>
      <c r="E472" s="102">
        <f t="shared" si="7"/>
        <v>41230</v>
      </c>
      <c r="F472" s="227" t="s">
        <v>80</v>
      </c>
      <c r="G472" s="108">
        <f t="shared" si="8"/>
        <v>41230</v>
      </c>
      <c r="H472" s="120">
        <v>3.8</v>
      </c>
      <c r="I472" s="118"/>
    </row>
    <row r="473" spans="2:9" s="8" customFormat="1" ht="33" customHeight="1" x14ac:dyDescent="0.2">
      <c r="B473" s="615" t="s">
        <v>1693</v>
      </c>
      <c r="C473" s="616"/>
      <c r="D473" s="150" t="s">
        <v>91</v>
      </c>
      <c r="E473" s="102">
        <f t="shared" si="7"/>
        <v>49909.999999999993</v>
      </c>
      <c r="F473" s="227" t="s">
        <v>80</v>
      </c>
      <c r="G473" s="108">
        <f t="shared" si="8"/>
        <v>49909.999999999993</v>
      </c>
      <c r="H473" s="120">
        <v>4.5999999999999996</v>
      </c>
      <c r="I473" s="118"/>
    </row>
    <row r="474" spans="2:9" s="8" customFormat="1" ht="20.25" customHeight="1" x14ac:dyDescent="0.2">
      <c r="B474" s="615" t="s">
        <v>1694</v>
      </c>
      <c r="C474" s="616"/>
      <c r="D474" s="150" t="s">
        <v>91</v>
      </c>
      <c r="E474" s="102">
        <f t="shared" si="7"/>
        <v>64015.000000000007</v>
      </c>
      <c r="F474" s="227" t="s">
        <v>80</v>
      </c>
      <c r="G474" s="108">
        <f t="shared" si="8"/>
        <v>64015.000000000007</v>
      </c>
      <c r="H474" s="120">
        <v>5.9</v>
      </c>
      <c r="I474" s="118"/>
    </row>
    <row r="475" spans="2:9" s="8" customFormat="1" ht="33" customHeight="1" x14ac:dyDescent="0.2">
      <c r="B475" s="615" t="s">
        <v>1695</v>
      </c>
      <c r="C475" s="616"/>
      <c r="D475" s="150" t="s">
        <v>91</v>
      </c>
      <c r="E475" s="102">
        <f t="shared" si="7"/>
        <v>54250</v>
      </c>
      <c r="F475" s="227" t="s">
        <v>80</v>
      </c>
      <c r="G475" s="108">
        <f t="shared" si="8"/>
        <v>54250</v>
      </c>
      <c r="H475" s="120">
        <v>5</v>
      </c>
      <c r="I475" s="118"/>
    </row>
    <row r="476" spans="2:9" s="8" customFormat="1" ht="18.75" customHeight="1" thickBot="1" x14ac:dyDescent="0.25">
      <c r="B476" s="615" t="s">
        <v>1696</v>
      </c>
      <c r="C476" s="616"/>
      <c r="D476" s="222" t="s">
        <v>91</v>
      </c>
      <c r="E476" s="115">
        <f t="shared" si="7"/>
        <v>70525</v>
      </c>
      <c r="F476" s="502" t="s">
        <v>80</v>
      </c>
      <c r="G476" s="108">
        <f t="shared" si="8"/>
        <v>70525</v>
      </c>
      <c r="H476" s="505">
        <v>6.5</v>
      </c>
      <c r="I476" s="506"/>
    </row>
    <row r="477" spans="2:9" s="8" customFormat="1" ht="18.75" customHeight="1" thickBot="1" x14ac:dyDescent="0.25">
      <c r="B477" s="658" t="s">
        <v>298</v>
      </c>
      <c r="C477" s="659"/>
      <c r="D477" s="659"/>
      <c r="E477" s="720"/>
      <c r="F477" s="661"/>
      <c r="G477" s="503"/>
      <c r="H477" s="120">
        <v>17</v>
      </c>
      <c r="I477" s="504"/>
    </row>
    <row r="478" spans="2:9" s="8" customFormat="1" ht="30" customHeight="1" x14ac:dyDescent="0.25">
      <c r="B478" s="777" t="s">
        <v>299</v>
      </c>
      <c r="C478" s="778"/>
      <c r="D478" s="122" t="s">
        <v>91</v>
      </c>
      <c r="E478" s="123">
        <f>G478*1.15</f>
        <v>362316.69999999995</v>
      </c>
      <c r="F478" s="124"/>
      <c r="G478" s="125">
        <v>315058</v>
      </c>
      <c r="H478" s="120">
        <v>17</v>
      </c>
      <c r="I478" s="118"/>
    </row>
    <row r="479" spans="2:9" s="8" customFormat="1" ht="30" customHeight="1" x14ac:dyDescent="0.25">
      <c r="B479" s="779" t="s">
        <v>300</v>
      </c>
      <c r="C479" s="780"/>
      <c r="D479" s="126" t="s">
        <v>91</v>
      </c>
      <c r="E479" s="127">
        <f t="shared" ref="E479:E515" si="9">G479*1.15</f>
        <v>193806.05</v>
      </c>
      <c r="F479" s="128"/>
      <c r="G479" s="125">
        <v>168527</v>
      </c>
      <c r="H479" s="120"/>
      <c r="I479" s="118"/>
    </row>
    <row r="480" spans="2:9" s="8" customFormat="1" ht="30" customHeight="1" x14ac:dyDescent="0.25">
      <c r="B480" s="779" t="s">
        <v>301</v>
      </c>
      <c r="C480" s="780"/>
      <c r="D480" s="126" t="s">
        <v>91</v>
      </c>
      <c r="E480" s="127">
        <f t="shared" si="9"/>
        <v>120156.59999999999</v>
      </c>
      <c r="F480" s="128"/>
      <c r="G480" s="125">
        <v>104484</v>
      </c>
      <c r="H480" s="120"/>
      <c r="I480" s="118"/>
    </row>
    <row r="481" spans="2:9" s="8" customFormat="1" ht="30" customHeight="1" x14ac:dyDescent="0.25">
      <c r="B481" s="779" t="s">
        <v>302</v>
      </c>
      <c r="C481" s="780"/>
      <c r="D481" s="126" t="s">
        <v>91</v>
      </c>
      <c r="E481" s="127">
        <f t="shared" si="9"/>
        <v>98285.9</v>
      </c>
      <c r="F481" s="128"/>
      <c r="G481" s="125">
        <v>85466</v>
      </c>
      <c r="H481" s="120">
        <v>19</v>
      </c>
      <c r="I481" s="118"/>
    </row>
    <row r="482" spans="2:9" s="8" customFormat="1" ht="31.5" customHeight="1" x14ac:dyDescent="0.25">
      <c r="B482" s="779" t="s">
        <v>303</v>
      </c>
      <c r="C482" s="780"/>
      <c r="D482" s="126" t="s">
        <v>91</v>
      </c>
      <c r="E482" s="127">
        <f t="shared" si="9"/>
        <v>40100.5</v>
      </c>
      <c r="F482" s="128"/>
      <c r="G482" s="125">
        <v>34870</v>
      </c>
      <c r="H482" s="120">
        <v>19</v>
      </c>
      <c r="I482" s="118"/>
    </row>
    <row r="483" spans="2:9" s="8" customFormat="1" ht="29.25" customHeight="1" x14ac:dyDescent="0.25">
      <c r="B483" s="768" t="s">
        <v>304</v>
      </c>
      <c r="C483" s="769"/>
      <c r="D483" s="126" t="s">
        <v>91</v>
      </c>
      <c r="E483" s="127">
        <f t="shared" si="9"/>
        <v>210399.4</v>
      </c>
      <c r="F483" s="128"/>
      <c r="G483" s="125">
        <v>182956</v>
      </c>
      <c r="H483" s="120">
        <v>19</v>
      </c>
      <c r="I483" s="118"/>
    </row>
    <row r="484" spans="2:9" s="8" customFormat="1" ht="29.25" customHeight="1" x14ac:dyDescent="0.25">
      <c r="B484" s="768" t="s">
        <v>305</v>
      </c>
      <c r="C484" s="769"/>
      <c r="D484" s="126" t="s">
        <v>91</v>
      </c>
      <c r="E484" s="127">
        <f t="shared" si="9"/>
        <v>116114.34999999999</v>
      </c>
      <c r="F484" s="128"/>
      <c r="G484" s="125">
        <v>100969</v>
      </c>
      <c r="H484" s="120"/>
      <c r="I484" s="118"/>
    </row>
    <row r="485" spans="2:9" s="8" customFormat="1" ht="30.75" customHeight="1" x14ac:dyDescent="0.25">
      <c r="B485" s="768" t="s">
        <v>306</v>
      </c>
      <c r="C485" s="769"/>
      <c r="D485" s="126" t="s">
        <v>91</v>
      </c>
      <c r="E485" s="127">
        <f t="shared" si="9"/>
        <v>72823.75</v>
      </c>
      <c r="F485" s="128"/>
      <c r="G485" s="125">
        <v>63325</v>
      </c>
      <c r="H485" s="120">
        <v>20</v>
      </c>
      <c r="I485" s="118"/>
    </row>
    <row r="486" spans="2:9" s="8" customFormat="1" ht="30.75" customHeight="1" x14ac:dyDescent="0.25">
      <c r="B486" s="768" t="s">
        <v>307</v>
      </c>
      <c r="C486" s="769"/>
      <c r="D486" s="126" t="s">
        <v>91</v>
      </c>
      <c r="E486" s="127">
        <f t="shared" si="9"/>
        <v>26240.699999999997</v>
      </c>
      <c r="F486" s="128"/>
      <c r="G486" s="125">
        <v>22818</v>
      </c>
      <c r="H486" s="120">
        <v>20</v>
      </c>
      <c r="I486" s="118"/>
    </row>
    <row r="487" spans="2:9" s="8" customFormat="1" ht="30.75" customHeight="1" x14ac:dyDescent="0.25">
      <c r="B487" s="768" t="s">
        <v>308</v>
      </c>
      <c r="C487" s="769"/>
      <c r="D487" s="126" t="s">
        <v>91</v>
      </c>
      <c r="E487" s="127">
        <f t="shared" si="9"/>
        <v>65782.299999999988</v>
      </c>
      <c r="F487" s="128"/>
      <c r="G487" s="125">
        <v>57202</v>
      </c>
      <c r="H487" s="120"/>
      <c r="I487" s="118"/>
    </row>
    <row r="488" spans="2:9" s="8" customFormat="1" ht="28.5" customHeight="1" x14ac:dyDescent="0.25">
      <c r="B488" s="768" t="s">
        <v>309</v>
      </c>
      <c r="C488" s="769"/>
      <c r="D488" s="126" t="s">
        <v>91</v>
      </c>
      <c r="E488" s="127">
        <f t="shared" si="9"/>
        <v>327840.84999999998</v>
      </c>
      <c r="F488" s="128"/>
      <c r="G488" s="125">
        <v>285079</v>
      </c>
      <c r="H488" s="120"/>
      <c r="I488" s="118"/>
    </row>
    <row r="489" spans="2:9" s="8" customFormat="1" ht="30" customHeight="1" x14ac:dyDescent="0.25">
      <c r="B489" s="768" t="s">
        <v>310</v>
      </c>
      <c r="C489" s="769"/>
      <c r="D489" s="126" t="s">
        <v>91</v>
      </c>
      <c r="E489" s="127">
        <f t="shared" si="9"/>
        <v>40981.399999999994</v>
      </c>
      <c r="F489" s="128"/>
      <c r="G489" s="125">
        <v>35636</v>
      </c>
      <c r="H489" s="120">
        <v>40</v>
      </c>
      <c r="I489" s="118"/>
    </row>
    <row r="490" spans="2:9" s="8" customFormat="1" ht="18.75" customHeight="1" x14ac:dyDescent="0.25">
      <c r="B490" s="768" t="s">
        <v>311</v>
      </c>
      <c r="C490" s="776"/>
      <c r="D490" s="126" t="s">
        <v>91</v>
      </c>
      <c r="E490" s="127">
        <f t="shared" si="9"/>
        <v>94994.599999999991</v>
      </c>
      <c r="F490" s="128"/>
      <c r="G490" s="125">
        <v>82604</v>
      </c>
      <c r="H490" s="120">
        <v>40</v>
      </c>
      <c r="I490" s="118"/>
    </row>
    <row r="491" spans="2:9" s="8" customFormat="1" ht="30.75" customHeight="1" x14ac:dyDescent="0.25">
      <c r="B491" s="768" t="s">
        <v>312</v>
      </c>
      <c r="C491" s="769"/>
      <c r="D491" s="126" t="s">
        <v>91</v>
      </c>
      <c r="E491" s="127">
        <f t="shared" si="9"/>
        <v>48289.649999999994</v>
      </c>
      <c r="F491" s="128"/>
      <c r="G491" s="125">
        <v>41991</v>
      </c>
      <c r="H491" s="4">
        <v>17</v>
      </c>
      <c r="I491" s="118"/>
    </row>
    <row r="492" spans="2:9" s="8" customFormat="1" ht="29.25" customHeight="1" x14ac:dyDescent="0.25">
      <c r="B492" s="768" t="s">
        <v>313</v>
      </c>
      <c r="C492" s="769"/>
      <c r="D492" s="126" t="s">
        <v>91</v>
      </c>
      <c r="E492" s="127">
        <f t="shared" si="9"/>
        <v>146936.65</v>
      </c>
      <c r="F492" s="128"/>
      <c r="G492" s="125">
        <v>127771</v>
      </c>
      <c r="H492" s="4">
        <v>17</v>
      </c>
      <c r="I492" s="118"/>
    </row>
    <row r="493" spans="2:9" s="8" customFormat="1" ht="29.25" customHeight="1" x14ac:dyDescent="0.25">
      <c r="B493" s="768" t="s">
        <v>314</v>
      </c>
      <c r="C493" s="769"/>
      <c r="D493" s="126" t="s">
        <v>91</v>
      </c>
      <c r="E493" s="127">
        <f t="shared" si="9"/>
        <v>43465.399999999994</v>
      </c>
      <c r="F493" s="128"/>
      <c r="G493" s="125">
        <v>37796</v>
      </c>
      <c r="H493" s="4">
        <v>17</v>
      </c>
      <c r="I493" s="118"/>
    </row>
    <row r="494" spans="2:9" s="8" customFormat="1" ht="29.25" customHeight="1" x14ac:dyDescent="0.25">
      <c r="B494" s="768" t="s">
        <v>315</v>
      </c>
      <c r="C494" s="769"/>
      <c r="D494" s="126" t="s">
        <v>91</v>
      </c>
      <c r="E494" s="127">
        <f t="shared" si="9"/>
        <v>129872.95</v>
      </c>
      <c r="F494" s="128"/>
      <c r="G494" s="125">
        <v>112933</v>
      </c>
      <c r="H494" s="4">
        <v>17</v>
      </c>
      <c r="I494" s="118"/>
    </row>
    <row r="495" spans="2:9" s="8" customFormat="1" ht="29.25" customHeight="1" x14ac:dyDescent="0.25">
      <c r="B495" s="768" t="s">
        <v>316</v>
      </c>
      <c r="C495" s="769"/>
      <c r="D495" s="126" t="s">
        <v>91</v>
      </c>
      <c r="E495" s="127">
        <f t="shared" si="9"/>
        <v>43114.649999999994</v>
      </c>
      <c r="F495" s="128"/>
      <c r="G495" s="125">
        <v>37491</v>
      </c>
      <c r="H495" s="4">
        <v>17</v>
      </c>
      <c r="I495" s="118"/>
    </row>
    <row r="496" spans="2:9" s="8" customFormat="1" ht="29.25" customHeight="1" x14ac:dyDescent="0.25">
      <c r="B496" s="768" t="s">
        <v>317</v>
      </c>
      <c r="C496" s="769"/>
      <c r="D496" s="126" t="s">
        <v>91</v>
      </c>
      <c r="E496" s="127">
        <f t="shared" si="9"/>
        <v>129472.74999999999</v>
      </c>
      <c r="F496" s="128"/>
      <c r="G496" s="125">
        <v>112585</v>
      </c>
      <c r="H496" s="4">
        <v>17</v>
      </c>
      <c r="I496" s="118"/>
    </row>
    <row r="497" spans="2:9" s="8" customFormat="1" ht="30.75" customHeight="1" x14ac:dyDescent="0.25">
      <c r="B497" s="768" t="s">
        <v>318</v>
      </c>
      <c r="C497" s="769"/>
      <c r="D497" s="126" t="s">
        <v>91</v>
      </c>
      <c r="E497" s="127">
        <f t="shared" si="9"/>
        <v>48056.2</v>
      </c>
      <c r="F497" s="128"/>
      <c r="G497" s="125">
        <v>41788</v>
      </c>
      <c r="H497" s="4">
        <v>17</v>
      </c>
      <c r="I497" s="118"/>
    </row>
    <row r="498" spans="2:9" s="8" customFormat="1" ht="30.75" customHeight="1" x14ac:dyDescent="0.25">
      <c r="B498" s="768" t="s">
        <v>319</v>
      </c>
      <c r="C498" s="769"/>
      <c r="D498" s="126" t="s">
        <v>91</v>
      </c>
      <c r="E498" s="127">
        <f t="shared" si="9"/>
        <v>54054.6</v>
      </c>
      <c r="F498" s="128"/>
      <c r="G498" s="125">
        <v>47004</v>
      </c>
      <c r="H498" s="120">
        <v>21</v>
      </c>
      <c r="I498" s="118"/>
    </row>
    <row r="499" spans="2:9" s="8" customFormat="1" ht="30.75" customHeight="1" x14ac:dyDescent="0.25">
      <c r="B499" s="768" t="s">
        <v>320</v>
      </c>
      <c r="C499" s="769"/>
      <c r="D499" s="126" t="s">
        <v>91</v>
      </c>
      <c r="E499" s="127">
        <f t="shared" si="9"/>
        <v>162735.34999999998</v>
      </c>
      <c r="F499" s="128"/>
      <c r="G499" s="125">
        <v>141509</v>
      </c>
      <c r="H499" s="120">
        <v>21</v>
      </c>
      <c r="I499" s="118"/>
    </row>
    <row r="500" spans="2:9" s="8" customFormat="1" ht="30" customHeight="1" x14ac:dyDescent="0.25">
      <c r="B500" s="768" t="s">
        <v>321</v>
      </c>
      <c r="C500" s="769"/>
      <c r="D500" s="126" t="s">
        <v>91</v>
      </c>
      <c r="E500" s="127">
        <f t="shared" si="9"/>
        <v>41578.25</v>
      </c>
      <c r="F500" s="128"/>
      <c r="G500" s="125">
        <v>36155</v>
      </c>
      <c r="H500" s="120">
        <v>25</v>
      </c>
      <c r="I500" s="118"/>
    </row>
    <row r="501" spans="2:9" s="8" customFormat="1" ht="30" customHeight="1" x14ac:dyDescent="0.25">
      <c r="B501" s="768" t="s">
        <v>322</v>
      </c>
      <c r="C501" s="769"/>
      <c r="D501" s="126" t="s">
        <v>91</v>
      </c>
      <c r="E501" s="127">
        <f t="shared" si="9"/>
        <v>73964.549999999988</v>
      </c>
      <c r="F501" s="128"/>
      <c r="G501" s="125">
        <v>64317</v>
      </c>
      <c r="H501" s="120">
        <v>25</v>
      </c>
      <c r="I501" s="118"/>
    </row>
    <row r="502" spans="2:9" s="8" customFormat="1" ht="31.5" customHeight="1" x14ac:dyDescent="0.25">
      <c r="B502" s="768" t="s">
        <v>323</v>
      </c>
      <c r="C502" s="769"/>
      <c r="D502" s="126" t="s">
        <v>91</v>
      </c>
      <c r="E502" s="127">
        <f t="shared" si="9"/>
        <v>143663.75</v>
      </c>
      <c r="F502" s="128"/>
      <c r="G502" s="125">
        <v>124925</v>
      </c>
      <c r="H502" s="120">
        <v>25</v>
      </c>
      <c r="I502" s="118"/>
    </row>
    <row r="503" spans="2:9" s="8" customFormat="1" ht="31.5" customHeight="1" x14ac:dyDescent="0.25">
      <c r="B503" s="768" t="s">
        <v>324</v>
      </c>
      <c r="C503" s="769"/>
      <c r="D503" s="126" t="s">
        <v>91</v>
      </c>
      <c r="E503" s="127">
        <f t="shared" si="9"/>
        <v>75222.649999999994</v>
      </c>
      <c r="F503" s="128"/>
      <c r="G503" s="125">
        <v>65411</v>
      </c>
      <c r="H503" s="120"/>
      <c r="I503" s="118"/>
    </row>
    <row r="504" spans="2:9" s="8" customFormat="1" ht="27.75" customHeight="1" x14ac:dyDescent="0.25">
      <c r="B504" s="768" t="s">
        <v>325</v>
      </c>
      <c r="C504" s="769"/>
      <c r="D504" s="126" t="s">
        <v>91</v>
      </c>
      <c r="E504" s="127">
        <f t="shared" si="9"/>
        <v>50465.45</v>
      </c>
      <c r="F504" s="128"/>
      <c r="G504" s="125">
        <v>43883</v>
      </c>
      <c r="H504" s="120"/>
      <c r="I504" s="118"/>
    </row>
    <row r="505" spans="2:9" s="8" customFormat="1" ht="27.75" customHeight="1" x14ac:dyDescent="0.25">
      <c r="B505" s="768" t="s">
        <v>326</v>
      </c>
      <c r="C505" s="769"/>
      <c r="D505" s="126" t="s">
        <v>91</v>
      </c>
      <c r="E505" s="127">
        <f t="shared" si="9"/>
        <v>18687.5</v>
      </c>
      <c r="F505" s="128"/>
      <c r="G505" s="125">
        <v>16250</v>
      </c>
      <c r="H505" s="120">
        <v>18</v>
      </c>
      <c r="I505" s="118"/>
    </row>
    <row r="506" spans="2:9" s="8" customFormat="1" ht="15" customHeight="1" x14ac:dyDescent="0.25">
      <c r="B506" s="768" t="s">
        <v>327</v>
      </c>
      <c r="C506" s="776"/>
      <c r="D506" s="126" t="s">
        <v>91</v>
      </c>
      <c r="E506" s="127">
        <f t="shared" si="9"/>
        <v>12070.4</v>
      </c>
      <c r="F506" s="128"/>
      <c r="G506" s="125">
        <v>10496</v>
      </c>
      <c r="H506" s="120">
        <v>10</v>
      </c>
      <c r="I506" s="118"/>
    </row>
    <row r="507" spans="2:9" s="8" customFormat="1" ht="15" customHeight="1" x14ac:dyDescent="0.25">
      <c r="B507" s="772" t="s">
        <v>328</v>
      </c>
      <c r="C507" s="773"/>
      <c r="D507" s="126" t="s">
        <v>91</v>
      </c>
      <c r="E507" s="127">
        <f t="shared" si="9"/>
        <v>11214.8</v>
      </c>
      <c r="F507" s="128"/>
      <c r="G507" s="125">
        <v>9752</v>
      </c>
      <c r="H507" s="120">
        <v>6</v>
      </c>
      <c r="I507" s="118"/>
    </row>
    <row r="508" spans="2:9" s="8" customFormat="1" ht="15" customHeight="1" x14ac:dyDescent="0.25">
      <c r="B508" s="774" t="s">
        <v>329</v>
      </c>
      <c r="C508" s="775"/>
      <c r="D508" s="126" t="s">
        <v>91</v>
      </c>
      <c r="E508" s="127">
        <f t="shared" si="9"/>
        <v>67651.049999999988</v>
      </c>
      <c r="F508" s="128"/>
      <c r="G508" s="125">
        <v>58827</v>
      </c>
      <c r="H508" s="120">
        <v>8</v>
      </c>
      <c r="I508" s="118"/>
    </row>
    <row r="509" spans="2:9" s="8" customFormat="1" ht="15" customHeight="1" x14ac:dyDescent="0.25">
      <c r="B509" s="774" t="s">
        <v>330</v>
      </c>
      <c r="C509" s="775"/>
      <c r="D509" s="126" t="s">
        <v>91</v>
      </c>
      <c r="E509" s="127">
        <f t="shared" si="9"/>
        <v>216394.34999999998</v>
      </c>
      <c r="F509" s="128"/>
      <c r="G509" s="125">
        <v>188169</v>
      </c>
      <c r="H509" s="120">
        <v>8</v>
      </c>
      <c r="I509" s="118"/>
    </row>
    <row r="510" spans="2:9" s="8" customFormat="1" ht="19.5" customHeight="1" x14ac:dyDescent="0.25">
      <c r="B510" s="774" t="s">
        <v>331</v>
      </c>
      <c r="C510" s="775"/>
      <c r="D510" s="126" t="s">
        <v>91</v>
      </c>
      <c r="E510" s="127">
        <f t="shared" si="9"/>
        <v>59918.45</v>
      </c>
      <c r="F510" s="128"/>
      <c r="G510" s="125">
        <v>52103</v>
      </c>
      <c r="H510" s="120">
        <v>40</v>
      </c>
      <c r="I510" s="118"/>
    </row>
    <row r="511" spans="2:9" s="8" customFormat="1" ht="17.25" customHeight="1" x14ac:dyDescent="0.25">
      <c r="B511" s="774" t="s">
        <v>332</v>
      </c>
      <c r="C511" s="775"/>
      <c r="D511" s="126" t="s">
        <v>91</v>
      </c>
      <c r="E511" s="127">
        <f t="shared" si="9"/>
        <v>190871.24999999997</v>
      </c>
      <c r="F511" s="128"/>
      <c r="G511" s="125">
        <v>165975</v>
      </c>
      <c r="H511" s="120">
        <v>40</v>
      </c>
      <c r="I511" s="118"/>
    </row>
    <row r="512" spans="2:9" s="8" customFormat="1" ht="30" customHeight="1" x14ac:dyDescent="0.25">
      <c r="B512" s="768" t="s">
        <v>333</v>
      </c>
      <c r="C512" s="769"/>
      <c r="D512" s="126" t="s">
        <v>91</v>
      </c>
      <c r="E512" s="127">
        <f t="shared" si="9"/>
        <v>251780.99999999997</v>
      </c>
      <c r="F512" s="128"/>
      <c r="G512" s="125">
        <v>218940</v>
      </c>
      <c r="H512" s="120">
        <v>40</v>
      </c>
      <c r="I512" s="118"/>
    </row>
    <row r="513" spans="2:9" s="8" customFormat="1" ht="33.75" customHeight="1" x14ac:dyDescent="0.25">
      <c r="B513" s="768" t="s">
        <v>334</v>
      </c>
      <c r="C513" s="769"/>
      <c r="D513" s="126" t="s">
        <v>91</v>
      </c>
      <c r="E513" s="127">
        <f t="shared" si="9"/>
        <v>149500</v>
      </c>
      <c r="F513" s="128"/>
      <c r="G513" s="125">
        <v>130000</v>
      </c>
      <c r="H513" s="120">
        <v>40</v>
      </c>
      <c r="I513" s="118"/>
    </row>
    <row r="514" spans="2:9" s="8" customFormat="1" ht="30" customHeight="1" x14ac:dyDescent="0.25">
      <c r="B514" s="768" t="s">
        <v>335</v>
      </c>
      <c r="C514" s="769"/>
      <c r="D514" s="126" t="s">
        <v>91</v>
      </c>
      <c r="E514" s="127">
        <f t="shared" si="9"/>
        <v>294276.94999999995</v>
      </c>
      <c r="F514" s="128"/>
      <c r="G514" s="125">
        <v>255893</v>
      </c>
      <c r="H514" s="4"/>
      <c r="I514" s="118">
        <v>152720</v>
      </c>
    </row>
    <row r="515" spans="2:9" s="8" customFormat="1" ht="31.5" customHeight="1" thickBot="1" x14ac:dyDescent="0.3">
      <c r="B515" s="770" t="s">
        <v>336</v>
      </c>
      <c r="C515" s="771"/>
      <c r="D515" s="129" t="s">
        <v>91</v>
      </c>
      <c r="E515" s="130">
        <f t="shared" si="9"/>
        <v>171350</v>
      </c>
      <c r="F515" s="131"/>
      <c r="G515" s="125">
        <v>149000</v>
      </c>
      <c r="H515" s="4"/>
      <c r="I515" s="118">
        <v>261150</v>
      </c>
    </row>
    <row r="516" spans="2:9" s="8" customFormat="1" ht="18.75" hidden="1" customHeight="1" thickBot="1" x14ac:dyDescent="0.25">
      <c r="B516" s="658" t="s">
        <v>337</v>
      </c>
      <c r="C516" s="659"/>
      <c r="D516" s="659"/>
      <c r="E516" s="659"/>
      <c r="F516" s="661"/>
      <c r="G516" s="23"/>
      <c r="H516" s="4"/>
      <c r="I516" s="118">
        <v>73180</v>
      </c>
    </row>
    <row r="517" spans="2:9" s="8" customFormat="1" ht="14.25" hidden="1" customHeight="1" x14ac:dyDescent="0.2">
      <c r="B517" s="625" t="s">
        <v>338</v>
      </c>
      <c r="C517" s="652"/>
      <c r="D517" s="39" t="s">
        <v>339</v>
      </c>
      <c r="E517" s="138">
        <f>G517*1.15</f>
        <v>351615.94999999995</v>
      </c>
      <c r="F517" s="11"/>
      <c r="G517" s="13">
        <v>305753</v>
      </c>
      <c r="H517" s="4"/>
      <c r="I517" s="118">
        <v>139190</v>
      </c>
    </row>
    <row r="518" spans="2:9" s="8" customFormat="1" ht="14.25" hidden="1" customHeight="1" x14ac:dyDescent="0.2">
      <c r="B518" s="615" t="s">
        <v>340</v>
      </c>
      <c r="C518" s="662"/>
      <c r="D518" s="32" t="s">
        <v>339</v>
      </c>
      <c r="E518" s="141">
        <f t="shared" ref="E518:E538" si="10">G518*1.15</f>
        <v>469824.44999999995</v>
      </c>
      <c r="F518" s="96"/>
      <c r="G518" s="23">
        <v>408543</v>
      </c>
      <c r="H518" s="4"/>
      <c r="I518" s="118">
        <v>175720</v>
      </c>
    </row>
    <row r="519" spans="2:9" s="8" customFormat="1" ht="14.25" hidden="1" customHeight="1" x14ac:dyDescent="0.2">
      <c r="B519" s="615" t="s">
        <v>341</v>
      </c>
      <c r="C519" s="662"/>
      <c r="D519" s="32" t="s">
        <v>339</v>
      </c>
      <c r="E519" s="141">
        <f t="shared" si="10"/>
        <v>160114.5</v>
      </c>
      <c r="F519" s="96"/>
      <c r="G519" s="23">
        <v>139230</v>
      </c>
      <c r="H519" s="4"/>
      <c r="I519" s="118">
        <v>258880</v>
      </c>
    </row>
    <row r="520" spans="2:9" s="8" customFormat="1" ht="14.25" hidden="1" customHeight="1" x14ac:dyDescent="0.2">
      <c r="B520" s="615" t="s">
        <v>342</v>
      </c>
      <c r="C520" s="662"/>
      <c r="D520" s="32" t="s">
        <v>339</v>
      </c>
      <c r="E520" s="141">
        <f t="shared" si="10"/>
        <v>310448.25</v>
      </c>
      <c r="F520" s="96"/>
      <c r="G520" s="9">
        <f>I520*15</f>
        <v>269955</v>
      </c>
      <c r="H520" s="4"/>
      <c r="I520" s="118">
        <v>17997</v>
      </c>
    </row>
    <row r="521" spans="2:9" s="8" customFormat="1" ht="14.25" hidden="1" customHeight="1" x14ac:dyDescent="0.2">
      <c r="B521" s="615" t="s">
        <v>343</v>
      </c>
      <c r="C521" s="662"/>
      <c r="D521" s="32" t="s">
        <v>339</v>
      </c>
      <c r="E521" s="141">
        <f t="shared" si="10"/>
        <v>77380.049999999988</v>
      </c>
      <c r="F521" s="96"/>
      <c r="G521" s="13">
        <v>67287</v>
      </c>
      <c r="H521" s="4"/>
      <c r="I521" s="118">
        <v>94130</v>
      </c>
    </row>
    <row r="522" spans="2:9" s="8" customFormat="1" ht="14.25" hidden="1" customHeight="1" x14ac:dyDescent="0.2">
      <c r="B522" s="615" t="s">
        <v>344</v>
      </c>
      <c r="C522" s="662"/>
      <c r="D522" s="32" t="s">
        <v>339</v>
      </c>
      <c r="E522" s="141">
        <f t="shared" si="10"/>
        <v>167126.625</v>
      </c>
      <c r="F522" s="96"/>
      <c r="G522" s="13">
        <f>I522*7.5</f>
        <v>145327.5</v>
      </c>
      <c r="H522" s="4"/>
      <c r="I522" s="118">
        <v>19377</v>
      </c>
    </row>
    <row r="523" spans="2:9" s="8" customFormat="1" ht="14.25" hidden="1" customHeight="1" x14ac:dyDescent="0.2">
      <c r="B523" s="615" t="s">
        <v>345</v>
      </c>
      <c r="C523" s="662"/>
      <c r="D523" s="32" t="s">
        <v>339</v>
      </c>
      <c r="E523" s="141">
        <f t="shared" si="10"/>
        <v>220982.61999999997</v>
      </c>
      <c r="F523" s="96"/>
      <c r="G523" s="13">
        <f>I523*16.4</f>
        <v>192158.8</v>
      </c>
      <c r="H523" s="4"/>
      <c r="I523" s="118">
        <v>11717</v>
      </c>
    </row>
    <row r="524" spans="2:9" s="8" customFormat="1" ht="14.25" hidden="1" customHeight="1" x14ac:dyDescent="0.2">
      <c r="B524" s="615" t="s">
        <v>346</v>
      </c>
      <c r="C524" s="662"/>
      <c r="D524" s="32" t="s">
        <v>339</v>
      </c>
      <c r="E524" s="141">
        <f t="shared" si="10"/>
        <v>0</v>
      </c>
      <c r="F524" s="96"/>
      <c r="G524" s="23"/>
      <c r="H524" s="4"/>
      <c r="I524" s="118">
        <v>67500</v>
      </c>
    </row>
    <row r="525" spans="2:9" s="8" customFormat="1" ht="14.25" hidden="1" customHeight="1" x14ac:dyDescent="0.2">
      <c r="B525" s="615" t="s">
        <v>347</v>
      </c>
      <c r="C525" s="662"/>
      <c r="D525" s="32" t="s">
        <v>339</v>
      </c>
      <c r="E525" s="141">
        <f t="shared" si="10"/>
        <v>63289.444999999992</v>
      </c>
      <c r="F525" s="96"/>
      <c r="G525" s="13">
        <f>I525*4.1</f>
        <v>55034.299999999996</v>
      </c>
      <c r="H525" s="4"/>
      <c r="I525" s="118">
        <v>13423</v>
      </c>
    </row>
    <row r="526" spans="2:9" s="8" customFormat="1" ht="14.25" hidden="1" customHeight="1" thickBot="1" x14ac:dyDescent="0.25">
      <c r="B526" s="629" t="s">
        <v>348</v>
      </c>
      <c r="C526" s="712"/>
      <c r="D526" s="34" t="s">
        <v>339</v>
      </c>
      <c r="E526" s="166">
        <f t="shared" si="10"/>
        <v>96573.549999999988</v>
      </c>
      <c r="F526" s="98"/>
      <c r="G526" s="13">
        <v>83977</v>
      </c>
      <c r="H526" s="4"/>
      <c r="I526" s="118"/>
    </row>
    <row r="527" spans="2:9" s="8" customFormat="1" ht="18" customHeight="1" thickBot="1" x14ac:dyDescent="0.25">
      <c r="B527" s="658" t="s">
        <v>1239</v>
      </c>
      <c r="C527" s="659"/>
      <c r="D527" s="659"/>
      <c r="E527" s="659"/>
      <c r="F527" s="661"/>
      <c r="G527" s="13"/>
      <c r="H527" s="4"/>
      <c r="I527" s="118"/>
    </row>
    <row r="528" spans="2:9" s="8" customFormat="1" ht="16.5" customHeight="1" x14ac:dyDescent="0.2">
      <c r="B528" s="625" t="s">
        <v>1603</v>
      </c>
      <c r="C528" s="652"/>
      <c r="D528" s="36" t="s">
        <v>339</v>
      </c>
      <c r="E528" s="173">
        <f t="shared" si="10"/>
        <v>285339.14999999997</v>
      </c>
      <c r="F528" s="11"/>
      <c r="G528" s="23">
        <v>248121</v>
      </c>
      <c r="H528" s="4">
        <v>15868</v>
      </c>
      <c r="I528" s="118"/>
    </row>
    <row r="529" spans="2:9" s="8" customFormat="1" ht="16.5" customHeight="1" x14ac:dyDescent="0.2">
      <c r="B529" s="625" t="s">
        <v>1604</v>
      </c>
      <c r="C529" s="652"/>
      <c r="D529" s="36" t="s">
        <v>339</v>
      </c>
      <c r="E529" s="173">
        <f t="shared" si="10"/>
        <v>149544.84999999998</v>
      </c>
      <c r="F529" s="11"/>
      <c r="G529" s="23">
        <v>130039</v>
      </c>
      <c r="H529" s="4">
        <v>16731</v>
      </c>
      <c r="I529" s="118"/>
    </row>
    <row r="530" spans="2:9" s="8" customFormat="1" ht="31.5" customHeight="1" x14ac:dyDescent="0.2">
      <c r="B530" s="725" t="s">
        <v>1243</v>
      </c>
      <c r="C530" s="765"/>
      <c r="D530" s="224" t="s">
        <v>339</v>
      </c>
      <c r="E530" s="180">
        <f t="shared" si="10"/>
        <v>235363.59999999998</v>
      </c>
      <c r="F530" s="99"/>
      <c r="G530" s="441">
        <v>204664</v>
      </c>
      <c r="H530" s="4">
        <v>13644</v>
      </c>
      <c r="I530" s="118"/>
    </row>
    <row r="531" spans="2:9" s="8" customFormat="1" ht="31.5" customHeight="1" x14ac:dyDescent="0.2">
      <c r="B531" s="725" t="s">
        <v>1618</v>
      </c>
      <c r="C531" s="765"/>
      <c r="D531" s="224" t="s">
        <v>339</v>
      </c>
      <c r="E531" s="180">
        <f t="shared" si="10"/>
        <v>65827.149999999994</v>
      </c>
      <c r="F531" s="99"/>
      <c r="G531" s="441">
        <v>57241</v>
      </c>
      <c r="H531" s="4">
        <v>15264</v>
      </c>
      <c r="I531" s="118"/>
    </row>
    <row r="532" spans="2:9" s="8" customFormat="1" ht="31.5" customHeight="1" x14ac:dyDescent="0.2">
      <c r="B532" s="725" t="s">
        <v>1619</v>
      </c>
      <c r="C532" s="765"/>
      <c r="D532" s="224" t="s">
        <v>339</v>
      </c>
      <c r="E532" s="180">
        <f t="shared" si="10"/>
        <v>122710.74999999999</v>
      </c>
      <c r="F532" s="99"/>
      <c r="G532" s="441">
        <v>106705</v>
      </c>
      <c r="H532" s="4">
        <v>14227</v>
      </c>
      <c r="I532" s="118"/>
    </row>
    <row r="533" spans="2:9" s="8" customFormat="1" ht="16.5" customHeight="1" x14ac:dyDescent="0.2">
      <c r="B533" s="625" t="s">
        <v>1606</v>
      </c>
      <c r="C533" s="652"/>
      <c r="D533" s="36" t="s">
        <v>339</v>
      </c>
      <c r="E533" s="173">
        <f t="shared" si="10"/>
        <v>177192</v>
      </c>
      <c r="F533" s="11"/>
      <c r="G533" s="23">
        <v>154080</v>
      </c>
      <c r="H533" s="4">
        <v>9409</v>
      </c>
      <c r="I533" s="118"/>
    </row>
    <row r="534" spans="2:9" s="8" customFormat="1" ht="16.5" customHeight="1" x14ac:dyDescent="0.2">
      <c r="B534" s="625" t="s">
        <v>1607</v>
      </c>
      <c r="C534" s="652"/>
      <c r="D534" s="36" t="s">
        <v>339</v>
      </c>
      <c r="E534" s="173">
        <f t="shared" si="10"/>
        <v>52166.299999999996</v>
      </c>
      <c r="F534" s="11"/>
      <c r="G534" s="23">
        <v>45362</v>
      </c>
      <c r="H534" s="4">
        <v>11064</v>
      </c>
      <c r="I534" s="118"/>
    </row>
    <row r="535" spans="2:9" s="8" customFormat="1" ht="16.5" customHeight="1" x14ac:dyDescent="0.2">
      <c r="B535" s="625" t="s">
        <v>1608</v>
      </c>
      <c r="C535" s="652"/>
      <c r="D535" s="36" t="s">
        <v>339</v>
      </c>
      <c r="E535" s="173">
        <f t="shared" si="10"/>
        <v>96406.799999999988</v>
      </c>
      <c r="F535" s="11"/>
      <c r="G535" s="23">
        <v>83832</v>
      </c>
      <c r="H535" s="4">
        <v>10230</v>
      </c>
      <c r="I535" s="118"/>
    </row>
    <row r="536" spans="2:9" s="8" customFormat="1" ht="15" customHeight="1" x14ac:dyDescent="0.2">
      <c r="B536" s="615" t="s">
        <v>1605</v>
      </c>
      <c r="C536" s="662"/>
      <c r="D536" s="32" t="s">
        <v>339</v>
      </c>
      <c r="E536" s="173">
        <f t="shared" si="10"/>
        <v>144827.54999999999</v>
      </c>
      <c r="F536" s="96"/>
      <c r="G536" s="23">
        <v>125937</v>
      </c>
      <c r="H536" s="4">
        <v>8620</v>
      </c>
      <c r="I536" s="118">
        <v>243930</v>
      </c>
    </row>
    <row r="537" spans="2:9" s="8" customFormat="1" ht="15.75" customHeight="1" x14ac:dyDescent="0.2">
      <c r="B537" s="615" t="s">
        <v>418</v>
      </c>
      <c r="C537" s="662"/>
      <c r="D537" s="32" t="s">
        <v>339</v>
      </c>
      <c r="E537" s="173">
        <f t="shared" si="10"/>
        <v>77174.2</v>
      </c>
      <c r="F537" s="96"/>
      <c r="G537" s="23">
        <v>67108</v>
      </c>
      <c r="H537" s="4">
        <v>9406</v>
      </c>
      <c r="I537" s="3"/>
    </row>
    <row r="538" spans="2:9" s="8" customFormat="1" ht="15.75" customHeight="1" thickBot="1" x14ac:dyDescent="0.25">
      <c r="B538" s="629" t="s">
        <v>349</v>
      </c>
      <c r="C538" s="712"/>
      <c r="D538" s="34" t="s">
        <v>339</v>
      </c>
      <c r="E538" s="173">
        <f t="shared" si="10"/>
        <v>42167.049999999996</v>
      </c>
      <c r="F538" s="98"/>
      <c r="G538" s="23">
        <v>36667</v>
      </c>
      <c r="H538" s="4">
        <v>10263</v>
      </c>
      <c r="I538" s="3"/>
    </row>
    <row r="539" spans="2:9" s="8" customFormat="1" ht="16.5" customHeight="1" thickBot="1" x14ac:dyDescent="0.25">
      <c r="B539" s="658" t="s">
        <v>1238</v>
      </c>
      <c r="C539" s="659"/>
      <c r="D539" s="659"/>
      <c r="E539" s="659"/>
      <c r="F539" s="661"/>
      <c r="G539" s="274"/>
      <c r="H539" s="4"/>
      <c r="I539" s="3"/>
    </row>
    <row r="540" spans="2:9" s="8" customFormat="1" ht="15.75" customHeight="1" x14ac:dyDescent="0.2">
      <c r="B540" s="766" t="s">
        <v>1240</v>
      </c>
      <c r="C540" s="767"/>
      <c r="D540" s="22" t="s">
        <v>339</v>
      </c>
      <c r="E540" s="123">
        <f>G540*1.15</f>
        <v>371689.19999999995</v>
      </c>
      <c r="F540" s="227"/>
      <c r="G540" s="236">
        <v>323208</v>
      </c>
      <c r="H540" s="4">
        <v>20083</v>
      </c>
      <c r="I540" s="3"/>
    </row>
    <row r="541" spans="2:9" s="8" customFormat="1" ht="15.75" customHeight="1" x14ac:dyDescent="0.2">
      <c r="B541" s="623" t="s">
        <v>1609</v>
      </c>
      <c r="C541" s="624"/>
      <c r="D541" s="15" t="s">
        <v>339</v>
      </c>
      <c r="E541" s="127">
        <f t="shared" ref="E541:E562" si="11">G541*1.15</f>
        <v>481747.30499999999</v>
      </c>
      <c r="F541" s="227"/>
      <c r="G541" s="236">
        <f>H541*23.3</f>
        <v>418910.7</v>
      </c>
      <c r="H541" s="4">
        <v>17979</v>
      </c>
      <c r="I541" s="3"/>
    </row>
    <row r="542" spans="2:9" s="8" customFormat="1" ht="15.75" customHeight="1" x14ac:dyDescent="0.2">
      <c r="B542" s="623" t="s">
        <v>1610</v>
      </c>
      <c r="C542" s="624"/>
      <c r="D542" s="15" t="s">
        <v>339</v>
      </c>
      <c r="E542" s="127">
        <f t="shared" si="11"/>
        <v>98434.249999999985</v>
      </c>
      <c r="F542" s="227"/>
      <c r="G542" s="236">
        <v>85595</v>
      </c>
      <c r="H542" s="4">
        <v>21560</v>
      </c>
      <c r="I542" s="3"/>
    </row>
    <row r="543" spans="2:9" s="8" customFormat="1" ht="15.75" customHeight="1" x14ac:dyDescent="0.2">
      <c r="B543" s="623" t="s">
        <v>1611</v>
      </c>
      <c r="C543" s="624"/>
      <c r="D543" s="15" t="s">
        <v>339</v>
      </c>
      <c r="E543" s="127">
        <f t="shared" si="11"/>
        <v>225458.65</v>
      </c>
      <c r="F543" s="227"/>
      <c r="G543" s="236">
        <v>196051</v>
      </c>
      <c r="H543" s="4">
        <v>11954</v>
      </c>
      <c r="I543" s="3"/>
    </row>
    <row r="544" spans="2:9" s="8" customFormat="1" ht="15.75" customHeight="1" x14ac:dyDescent="0.2">
      <c r="B544" s="623" t="s">
        <v>1612</v>
      </c>
      <c r="C544" s="624"/>
      <c r="D544" s="15" t="s">
        <v>339</v>
      </c>
      <c r="E544" s="127">
        <f t="shared" si="11"/>
        <v>333983</v>
      </c>
      <c r="F544" s="227"/>
      <c r="G544" s="236">
        <v>290420</v>
      </c>
      <c r="H544" s="4">
        <v>11806</v>
      </c>
      <c r="I544" s="3"/>
    </row>
    <row r="545" spans="2:9" s="8" customFormat="1" ht="15.75" customHeight="1" x14ac:dyDescent="0.2">
      <c r="B545" s="623" t="s">
        <v>1241</v>
      </c>
      <c r="C545" s="624"/>
      <c r="D545" s="15" t="s">
        <v>339</v>
      </c>
      <c r="E545" s="127">
        <f t="shared" si="11"/>
        <v>64034.414999999994</v>
      </c>
      <c r="F545" s="227"/>
      <c r="G545" s="236">
        <f>H545*4.1</f>
        <v>55682.1</v>
      </c>
      <c r="H545" s="4">
        <v>13581</v>
      </c>
      <c r="I545" s="3"/>
    </row>
    <row r="546" spans="2:9" s="8" customFormat="1" ht="15.75" customHeight="1" x14ac:dyDescent="0.2">
      <c r="B546" s="623" t="s">
        <v>1616</v>
      </c>
      <c r="C546" s="624"/>
      <c r="D546" s="15" t="s">
        <v>339</v>
      </c>
      <c r="E546" s="127">
        <f t="shared" si="11"/>
        <v>331020.59999999998</v>
      </c>
      <c r="F546" s="227"/>
      <c r="G546" s="236">
        <v>287844</v>
      </c>
      <c r="H546" s="4">
        <v>18481</v>
      </c>
      <c r="I546" s="3"/>
    </row>
    <row r="547" spans="2:9" s="8" customFormat="1" ht="15.75" customHeight="1" x14ac:dyDescent="0.2">
      <c r="B547" s="623" t="s">
        <v>1617</v>
      </c>
      <c r="C547" s="624"/>
      <c r="D547" s="15" t="s">
        <v>339</v>
      </c>
      <c r="E547" s="127">
        <f t="shared" si="11"/>
        <v>455817.44999999995</v>
      </c>
      <c r="F547" s="227"/>
      <c r="G547" s="236">
        <v>396363</v>
      </c>
      <c r="H547" s="4">
        <v>17616</v>
      </c>
      <c r="I547" s="3"/>
    </row>
    <row r="548" spans="2:9" s="8" customFormat="1" ht="15.75" customHeight="1" x14ac:dyDescent="0.2">
      <c r="B548" s="623" t="s">
        <v>1242</v>
      </c>
      <c r="C548" s="624"/>
      <c r="D548" s="20" t="s">
        <v>339</v>
      </c>
      <c r="E548" s="127">
        <f t="shared" si="11"/>
        <v>85081.599999999991</v>
      </c>
      <c r="F548" s="227"/>
      <c r="G548" s="236">
        <v>73984</v>
      </c>
      <c r="H548" s="4">
        <v>19729</v>
      </c>
      <c r="I548" s="3"/>
    </row>
    <row r="549" spans="2:9" s="8" customFormat="1" ht="14.25" customHeight="1" x14ac:dyDescent="0.2">
      <c r="B549" s="623" t="s">
        <v>1613</v>
      </c>
      <c r="C549" s="624"/>
      <c r="D549" s="20" t="s">
        <v>339</v>
      </c>
      <c r="E549" s="127">
        <f t="shared" si="11"/>
        <v>269610.59999999998</v>
      </c>
      <c r="F549" s="227"/>
      <c r="G549" s="236">
        <v>234444</v>
      </c>
      <c r="H549" s="4">
        <v>15192</v>
      </c>
      <c r="I549" s="3"/>
    </row>
    <row r="550" spans="2:9" s="8" customFormat="1" ht="14.25" customHeight="1" x14ac:dyDescent="0.2">
      <c r="B550" s="623" t="s">
        <v>1244</v>
      </c>
      <c r="C550" s="624"/>
      <c r="D550" s="20" t="s">
        <v>339</v>
      </c>
      <c r="E550" s="127">
        <f t="shared" si="11"/>
        <v>145239.25</v>
      </c>
      <c r="F550" s="227"/>
      <c r="G550" s="236">
        <v>126295</v>
      </c>
      <c r="H550" s="4">
        <v>16461</v>
      </c>
      <c r="I550" s="3"/>
    </row>
    <row r="551" spans="2:9" s="8" customFormat="1" ht="14.25" customHeight="1" x14ac:dyDescent="0.2">
      <c r="B551" s="623" t="s">
        <v>1245</v>
      </c>
      <c r="C551" s="624"/>
      <c r="D551" s="20" t="s">
        <v>339</v>
      </c>
      <c r="E551" s="127">
        <f t="shared" si="11"/>
        <v>74160.049999999988</v>
      </c>
      <c r="F551" s="227"/>
      <c r="G551" s="236">
        <v>64487</v>
      </c>
      <c r="H551" s="4">
        <v>17196</v>
      </c>
      <c r="I551" s="3"/>
    </row>
    <row r="552" spans="2:9" s="8" customFormat="1" ht="30" customHeight="1" x14ac:dyDescent="0.2">
      <c r="B552" s="623" t="s">
        <v>1615</v>
      </c>
      <c r="C552" s="624"/>
      <c r="D552" s="20" t="s">
        <v>339</v>
      </c>
      <c r="E552" s="127">
        <f t="shared" si="11"/>
        <v>205202.55</v>
      </c>
      <c r="F552" s="227"/>
      <c r="G552" s="236">
        <v>178437</v>
      </c>
      <c r="H552" s="4">
        <v>10319</v>
      </c>
      <c r="I552" s="3"/>
    </row>
    <row r="553" spans="2:9" s="8" customFormat="1" ht="19.5" customHeight="1" x14ac:dyDescent="0.2">
      <c r="B553" s="623" t="s">
        <v>1246</v>
      </c>
      <c r="C553" s="624"/>
      <c r="D553" s="20" t="s">
        <v>339</v>
      </c>
      <c r="E553" s="127">
        <f t="shared" si="11"/>
        <v>108599.09999999999</v>
      </c>
      <c r="F553" s="227"/>
      <c r="G553" s="236">
        <v>94434</v>
      </c>
      <c r="H553" s="4">
        <v>11211</v>
      </c>
      <c r="I553" s="3"/>
    </row>
    <row r="554" spans="2:9" s="8" customFormat="1" ht="28.5" customHeight="1" x14ac:dyDescent="0.2">
      <c r="B554" s="623" t="s">
        <v>1247</v>
      </c>
      <c r="C554" s="624"/>
      <c r="D554" s="20" t="s">
        <v>339</v>
      </c>
      <c r="E554" s="127">
        <f t="shared" si="11"/>
        <v>58093.399999999994</v>
      </c>
      <c r="F554" s="227"/>
      <c r="G554" s="236">
        <v>50516</v>
      </c>
      <c r="H554" s="4">
        <v>11955</v>
      </c>
      <c r="I554" s="3"/>
    </row>
    <row r="555" spans="2:9" s="8" customFormat="1" ht="35.25" customHeight="1" x14ac:dyDescent="0.2">
      <c r="B555" s="623" t="s">
        <v>1248</v>
      </c>
      <c r="C555" s="624"/>
      <c r="D555" s="20" t="s">
        <v>339</v>
      </c>
      <c r="E555" s="127">
        <f t="shared" si="11"/>
        <v>307894.09999999998</v>
      </c>
      <c r="F555" s="227"/>
      <c r="G555" s="236">
        <v>267734</v>
      </c>
      <c r="H555" s="4">
        <v>18464</v>
      </c>
      <c r="I555" s="3"/>
    </row>
    <row r="556" spans="2:9" s="8" customFormat="1" ht="34.5" customHeight="1" x14ac:dyDescent="0.2">
      <c r="B556" s="623" t="s">
        <v>1249</v>
      </c>
      <c r="C556" s="624"/>
      <c r="D556" s="20" t="s">
        <v>339</v>
      </c>
      <c r="E556" s="127">
        <f t="shared" si="11"/>
        <v>163549.54999999999</v>
      </c>
      <c r="F556" s="227"/>
      <c r="G556" s="236">
        <v>142217</v>
      </c>
      <c r="H556" s="4">
        <v>19616</v>
      </c>
      <c r="I556" s="3"/>
    </row>
    <row r="557" spans="2:9" s="8" customFormat="1" ht="36.75" customHeight="1" x14ac:dyDescent="0.2">
      <c r="B557" s="623" t="s">
        <v>1250</v>
      </c>
      <c r="C557" s="624"/>
      <c r="D557" s="20" t="s">
        <v>339</v>
      </c>
      <c r="E557" s="127">
        <f t="shared" si="11"/>
        <v>88737.45</v>
      </c>
      <c r="F557" s="227"/>
      <c r="G557" s="236">
        <v>77163</v>
      </c>
      <c r="H557" s="4">
        <v>21257</v>
      </c>
      <c r="I557" s="3"/>
    </row>
    <row r="558" spans="2:9" s="8" customFormat="1" ht="21" customHeight="1" x14ac:dyDescent="0.2">
      <c r="B558" s="623" t="s">
        <v>1251</v>
      </c>
      <c r="C558" s="624"/>
      <c r="D558" s="20" t="s">
        <v>339</v>
      </c>
      <c r="E558" s="127">
        <f t="shared" si="11"/>
        <v>326565.5</v>
      </c>
      <c r="F558" s="227"/>
      <c r="G558" s="236">
        <v>283970</v>
      </c>
      <c r="H558" s="4">
        <v>17760</v>
      </c>
      <c r="I558" s="3"/>
    </row>
    <row r="559" spans="2:9" s="8" customFormat="1" ht="21" customHeight="1" x14ac:dyDescent="0.2">
      <c r="B559" s="623" t="s">
        <v>1614</v>
      </c>
      <c r="C559" s="624"/>
      <c r="D559" s="20" t="s">
        <v>339</v>
      </c>
      <c r="E559" s="127">
        <f t="shared" si="11"/>
        <v>86526</v>
      </c>
      <c r="F559" s="228"/>
      <c r="G559" s="236">
        <v>75240</v>
      </c>
      <c r="H559" s="4">
        <v>19099</v>
      </c>
      <c r="I559" s="3"/>
    </row>
    <row r="560" spans="2:9" s="8" customFormat="1" ht="21" customHeight="1" x14ac:dyDescent="0.2">
      <c r="B560" s="615" t="s">
        <v>1710</v>
      </c>
      <c r="C560" s="616"/>
      <c r="D560" s="20" t="s">
        <v>339</v>
      </c>
      <c r="E560" s="127">
        <f t="shared" si="11"/>
        <v>236806.84999999998</v>
      </c>
      <c r="F560" s="228"/>
      <c r="G560" s="236">
        <v>205919</v>
      </c>
      <c r="H560" s="4"/>
      <c r="I560" s="3"/>
    </row>
    <row r="561" spans="2:9" s="8" customFormat="1" ht="30" customHeight="1" x14ac:dyDescent="0.2">
      <c r="B561" s="615" t="s">
        <v>1620</v>
      </c>
      <c r="C561" s="616"/>
      <c r="D561" s="20" t="s">
        <v>339</v>
      </c>
      <c r="E561" s="127">
        <f t="shared" si="11"/>
        <v>173517.75</v>
      </c>
      <c r="F561" s="228"/>
      <c r="G561" s="236">
        <v>150885</v>
      </c>
      <c r="H561" s="4">
        <v>11100</v>
      </c>
      <c r="I561" s="3"/>
    </row>
    <row r="562" spans="2:9" s="8" customFormat="1" ht="30" customHeight="1" thickBot="1" x14ac:dyDescent="0.25">
      <c r="B562" s="627" t="s">
        <v>1621</v>
      </c>
      <c r="C562" s="628"/>
      <c r="D562" s="106" t="s">
        <v>339</v>
      </c>
      <c r="E562" s="273">
        <f t="shared" si="11"/>
        <v>91115.65</v>
      </c>
      <c r="F562" s="485"/>
      <c r="G562" s="236">
        <v>79231</v>
      </c>
      <c r="H562" s="4">
        <v>9626</v>
      </c>
      <c r="I562" s="3"/>
    </row>
    <row r="563" spans="2:9" s="8" customFormat="1" ht="17.25" customHeight="1" thickBot="1" x14ac:dyDescent="0.25">
      <c r="B563" s="632" t="s">
        <v>1622</v>
      </c>
      <c r="C563" s="633"/>
      <c r="D563" s="633"/>
      <c r="E563" s="633"/>
      <c r="F563" s="634"/>
      <c r="G563" s="233"/>
      <c r="H563" s="4"/>
      <c r="I563" s="3"/>
    </row>
    <row r="564" spans="2:9" s="8" customFormat="1" ht="30.75" customHeight="1" x14ac:dyDescent="0.2">
      <c r="B564" s="763" t="s">
        <v>1623</v>
      </c>
      <c r="C564" s="764"/>
      <c r="D564" s="117" t="s">
        <v>91</v>
      </c>
      <c r="E564" s="513">
        <f>G564*1.15</f>
        <v>61242.1</v>
      </c>
      <c r="F564" s="227"/>
      <c r="G564" s="236">
        <v>53254</v>
      </c>
      <c r="H564" s="4"/>
      <c r="I564" s="3"/>
    </row>
    <row r="565" spans="2:9" s="8" customFormat="1" ht="30" customHeight="1" x14ac:dyDescent="0.2">
      <c r="B565" s="757" t="s">
        <v>1624</v>
      </c>
      <c r="C565" s="758"/>
      <c r="D565" s="20" t="s">
        <v>91</v>
      </c>
      <c r="E565" s="371">
        <f>G565*1.15</f>
        <v>61242.1</v>
      </c>
      <c r="F565" s="228"/>
      <c r="G565" s="236">
        <v>53254</v>
      </c>
      <c r="H565" s="4"/>
      <c r="I565" s="3"/>
    </row>
    <row r="566" spans="2:9" s="8" customFormat="1" ht="30" customHeight="1" x14ac:dyDescent="0.2">
      <c r="B566" s="757" t="s">
        <v>1716</v>
      </c>
      <c r="C566" s="758"/>
      <c r="D566" s="20" t="s">
        <v>91</v>
      </c>
      <c r="E566" s="371">
        <f>G566*1.15</f>
        <v>88646.599999999991</v>
      </c>
      <c r="F566" s="228"/>
      <c r="G566" s="236">
        <v>77084</v>
      </c>
      <c r="H566" s="4"/>
      <c r="I566" s="3"/>
    </row>
    <row r="567" spans="2:9" s="8" customFormat="1" ht="30" customHeight="1" x14ac:dyDescent="0.2">
      <c r="B567" s="757" t="s">
        <v>1715</v>
      </c>
      <c r="C567" s="758"/>
      <c r="D567" s="20"/>
      <c r="E567" s="371">
        <f>G567*1.15</f>
        <v>88646.599999999991</v>
      </c>
      <c r="F567" s="228"/>
      <c r="G567" s="236">
        <v>77084</v>
      </c>
      <c r="H567" s="4"/>
      <c r="I567" s="3"/>
    </row>
    <row r="568" spans="2:9" s="8" customFormat="1" ht="30.75" customHeight="1" x14ac:dyDescent="0.2">
      <c r="B568" s="759" t="s">
        <v>1625</v>
      </c>
      <c r="C568" s="760"/>
      <c r="D568" s="20" t="s">
        <v>91</v>
      </c>
      <c r="E568" s="371">
        <f t="shared" ref="E568:E579" si="12">G568*1.15</f>
        <v>71447.199999999997</v>
      </c>
      <c r="F568" s="228"/>
      <c r="G568" s="236">
        <v>62128</v>
      </c>
      <c r="H568" s="4"/>
      <c r="I568" s="3"/>
    </row>
    <row r="569" spans="2:9" s="8" customFormat="1" ht="30.75" customHeight="1" x14ac:dyDescent="0.2">
      <c r="B569" s="759" t="s">
        <v>1626</v>
      </c>
      <c r="C569" s="760"/>
      <c r="D569" s="20" t="s">
        <v>91</v>
      </c>
      <c r="E569" s="371">
        <f t="shared" si="12"/>
        <v>92463.45</v>
      </c>
      <c r="F569" s="228"/>
      <c r="G569" s="236">
        <v>80403</v>
      </c>
      <c r="H569" s="4"/>
      <c r="I569" s="3"/>
    </row>
    <row r="570" spans="2:9" s="8" customFormat="1" ht="31.5" customHeight="1" x14ac:dyDescent="0.2">
      <c r="B570" s="759" t="s">
        <v>1711</v>
      </c>
      <c r="C570" s="760"/>
      <c r="D570" s="20" t="s">
        <v>91</v>
      </c>
      <c r="E570" s="371">
        <f t="shared" si="12"/>
        <v>94097.599999999991</v>
      </c>
      <c r="F570" s="228"/>
      <c r="G570" s="236">
        <v>81824</v>
      </c>
      <c r="H570" s="4"/>
      <c r="I570" s="3"/>
    </row>
    <row r="571" spans="2:9" s="8" customFormat="1" ht="29.25" customHeight="1" x14ac:dyDescent="0.2">
      <c r="B571" s="759" t="s">
        <v>1627</v>
      </c>
      <c r="C571" s="760"/>
      <c r="D571" s="20" t="s">
        <v>91</v>
      </c>
      <c r="E571" s="371">
        <f t="shared" si="12"/>
        <v>97104.849999999991</v>
      </c>
      <c r="F571" s="228"/>
      <c r="G571" s="236">
        <v>84439</v>
      </c>
      <c r="H571" s="4"/>
      <c r="I571" s="3"/>
    </row>
    <row r="572" spans="2:9" s="8" customFormat="1" ht="30" customHeight="1" x14ac:dyDescent="0.2">
      <c r="B572" s="759" t="s">
        <v>1628</v>
      </c>
      <c r="C572" s="760"/>
      <c r="D572" s="20" t="s">
        <v>91</v>
      </c>
      <c r="E572" s="371">
        <f t="shared" si="12"/>
        <v>92463.45</v>
      </c>
      <c r="F572" s="228"/>
      <c r="G572" s="236">
        <v>80403</v>
      </c>
      <c r="H572" s="4"/>
      <c r="I572" s="3"/>
    </row>
    <row r="573" spans="2:9" s="8" customFormat="1" ht="30" customHeight="1" x14ac:dyDescent="0.2">
      <c r="B573" s="621" t="s">
        <v>1629</v>
      </c>
      <c r="C573" s="622"/>
      <c r="D573" s="20" t="s">
        <v>91</v>
      </c>
      <c r="E573" s="371">
        <f t="shared" si="12"/>
        <v>189049.65</v>
      </c>
      <c r="F573" s="228"/>
      <c r="G573" s="236">
        <v>164391</v>
      </c>
      <c r="H573" s="4"/>
      <c r="I573" s="3"/>
    </row>
    <row r="574" spans="2:9" s="8" customFormat="1" ht="30" customHeight="1" x14ac:dyDescent="0.2">
      <c r="B574" s="621" t="s">
        <v>1630</v>
      </c>
      <c r="C574" s="622"/>
      <c r="D574" s="20" t="s">
        <v>91</v>
      </c>
      <c r="E574" s="371">
        <f t="shared" si="12"/>
        <v>59809.2</v>
      </c>
      <c r="F574" s="228"/>
      <c r="G574" s="236">
        <v>52008</v>
      </c>
      <c r="H574" s="4"/>
      <c r="I574" s="3"/>
    </row>
    <row r="575" spans="2:9" s="8" customFormat="1" ht="30" customHeight="1" x14ac:dyDescent="0.2">
      <c r="B575" s="621" t="s">
        <v>1631</v>
      </c>
      <c r="C575" s="622"/>
      <c r="D575" s="20" t="s">
        <v>91</v>
      </c>
      <c r="E575" s="371">
        <f t="shared" si="12"/>
        <v>187830.65</v>
      </c>
      <c r="F575" s="228"/>
      <c r="G575" s="236">
        <v>163331</v>
      </c>
      <c r="H575" s="4"/>
      <c r="I575" s="3"/>
    </row>
    <row r="576" spans="2:9" s="8" customFormat="1" ht="30" customHeight="1" x14ac:dyDescent="0.2">
      <c r="B576" s="874" t="s">
        <v>1632</v>
      </c>
      <c r="C576" s="875"/>
      <c r="D576" s="105" t="s">
        <v>91</v>
      </c>
      <c r="E576" s="378">
        <f t="shared" si="12"/>
        <v>58931.749999999993</v>
      </c>
      <c r="F576" s="485"/>
      <c r="G576" s="510">
        <v>51245</v>
      </c>
      <c r="H576" s="4"/>
      <c r="I576" s="3"/>
    </row>
    <row r="577" spans="2:9" s="8" customFormat="1" ht="19.5" customHeight="1" x14ac:dyDescent="0.2">
      <c r="B577" s="619" t="s">
        <v>1712</v>
      </c>
      <c r="C577" s="620"/>
      <c r="D577" s="20" t="s">
        <v>91</v>
      </c>
      <c r="E577" s="514">
        <f t="shared" si="12"/>
        <v>88623.599999999991</v>
      </c>
      <c r="F577" s="511"/>
      <c r="G577" s="512">
        <v>77064</v>
      </c>
      <c r="H577" s="4"/>
      <c r="I577" s="3"/>
    </row>
    <row r="578" spans="2:9" s="8" customFormat="1" ht="30" customHeight="1" x14ac:dyDescent="0.2">
      <c r="B578" s="619" t="s">
        <v>1713</v>
      </c>
      <c r="C578" s="620"/>
      <c r="D578" s="20" t="s">
        <v>91</v>
      </c>
      <c r="E578" s="514">
        <f t="shared" si="12"/>
        <v>89525.2</v>
      </c>
      <c r="F578" s="511"/>
      <c r="G578" s="236">
        <v>77848</v>
      </c>
      <c r="H578" s="4"/>
      <c r="I578" s="3"/>
    </row>
    <row r="579" spans="2:9" s="8" customFormat="1" ht="19.5" customHeight="1" thickBot="1" x14ac:dyDescent="0.25">
      <c r="B579" s="928" t="s">
        <v>1714</v>
      </c>
      <c r="C579" s="929"/>
      <c r="D579" s="106" t="s">
        <v>91</v>
      </c>
      <c r="E579" s="514">
        <f t="shared" si="12"/>
        <v>260814.24999999997</v>
      </c>
      <c r="F579" s="511"/>
      <c r="G579" s="236">
        <v>226795</v>
      </c>
      <c r="H579" s="4"/>
      <c r="I579" s="3"/>
    </row>
    <row r="580" spans="2:9" s="8" customFormat="1" ht="17.25" customHeight="1" thickBot="1" x14ac:dyDescent="0.25">
      <c r="B580" s="645" t="s">
        <v>350</v>
      </c>
      <c r="C580" s="646"/>
      <c r="D580" s="646"/>
      <c r="E580" s="646"/>
      <c r="F580" s="647"/>
      <c r="G580" s="94"/>
      <c r="H580" s="4"/>
      <c r="I580" s="3"/>
    </row>
    <row r="581" spans="2:9" s="8" customFormat="1" ht="14.25" customHeight="1" x14ac:dyDescent="0.2">
      <c r="B581" s="625" t="s">
        <v>1648</v>
      </c>
      <c r="C581" s="652"/>
      <c r="D581" s="101" t="s">
        <v>709</v>
      </c>
      <c r="E581" s="132">
        <f>G581*1.07</f>
        <v>71564.81</v>
      </c>
      <c r="F581" s="21"/>
      <c r="G581" s="9">
        <v>66883</v>
      </c>
      <c r="H581" s="4"/>
      <c r="I581" s="3"/>
    </row>
    <row r="582" spans="2:9" s="8" customFormat="1" ht="14.25" customHeight="1" x14ac:dyDescent="0.2">
      <c r="B582" s="625" t="s">
        <v>1649</v>
      </c>
      <c r="C582" s="652"/>
      <c r="D582" s="101" t="s">
        <v>709</v>
      </c>
      <c r="E582" s="132">
        <f t="shared" ref="E582:E587" si="13">G582*1.07</f>
        <v>84653.05</v>
      </c>
      <c r="F582" s="21"/>
      <c r="G582" s="9">
        <v>79115</v>
      </c>
      <c r="H582" s="4"/>
      <c r="I582" s="3"/>
    </row>
    <row r="583" spans="2:9" s="8" customFormat="1" ht="14.25" customHeight="1" x14ac:dyDescent="0.2">
      <c r="B583" s="615" t="s">
        <v>1650</v>
      </c>
      <c r="C583" s="662"/>
      <c r="D583" s="101" t="s">
        <v>709</v>
      </c>
      <c r="E583" s="132">
        <f t="shared" si="13"/>
        <v>67992.08</v>
      </c>
      <c r="F583" s="14"/>
      <c r="G583" s="9">
        <v>63544</v>
      </c>
      <c r="H583" s="4"/>
      <c r="I583" s="3"/>
    </row>
    <row r="584" spans="2:9" s="8" customFormat="1" ht="14.25" customHeight="1" x14ac:dyDescent="0.2">
      <c r="B584" s="615" t="s">
        <v>1651</v>
      </c>
      <c r="C584" s="662"/>
      <c r="D584" s="101" t="s">
        <v>709</v>
      </c>
      <c r="E584" s="132">
        <f t="shared" si="13"/>
        <v>78531.58</v>
      </c>
      <c r="F584" s="14"/>
      <c r="G584" s="9">
        <v>73394</v>
      </c>
      <c r="H584" s="4"/>
      <c r="I584" s="3"/>
    </row>
    <row r="585" spans="2:9" s="8" customFormat="1" ht="14.25" customHeight="1" x14ac:dyDescent="0.2">
      <c r="B585" s="615" t="s">
        <v>1652</v>
      </c>
      <c r="C585" s="662"/>
      <c r="D585" s="101" t="s">
        <v>709</v>
      </c>
      <c r="E585" s="132">
        <f t="shared" si="13"/>
        <v>80059.540000000008</v>
      </c>
      <c r="F585" s="14"/>
      <c r="G585" s="9">
        <v>74822</v>
      </c>
      <c r="H585" s="4"/>
      <c r="I585" s="3"/>
    </row>
    <row r="586" spans="2:9" s="8" customFormat="1" ht="14.25" customHeight="1" x14ac:dyDescent="0.2">
      <c r="B586" s="615" t="s">
        <v>1653</v>
      </c>
      <c r="C586" s="662"/>
      <c r="D586" s="101" t="s">
        <v>709</v>
      </c>
      <c r="E586" s="132">
        <f t="shared" si="13"/>
        <v>93540.47</v>
      </c>
      <c r="F586" s="14"/>
      <c r="G586" s="9">
        <v>87421</v>
      </c>
      <c r="H586" s="4"/>
      <c r="I586" s="3"/>
    </row>
    <row r="587" spans="2:9" s="8" customFormat="1" ht="16.5" customHeight="1" thickBot="1" x14ac:dyDescent="0.25">
      <c r="B587" s="615" t="s">
        <v>351</v>
      </c>
      <c r="C587" s="662"/>
      <c r="D587" s="101" t="s">
        <v>709</v>
      </c>
      <c r="E587" s="132">
        <f t="shared" si="13"/>
        <v>78727.39</v>
      </c>
      <c r="F587" s="14"/>
      <c r="G587" s="9">
        <v>73577</v>
      </c>
      <c r="H587" s="4"/>
      <c r="I587" s="3"/>
    </row>
    <row r="588" spans="2:9" s="8" customFormat="1" ht="14.25" hidden="1" customHeight="1" thickBot="1" x14ac:dyDescent="0.25">
      <c r="B588" s="615" t="s">
        <v>352</v>
      </c>
      <c r="C588" s="662"/>
      <c r="D588" s="15" t="s">
        <v>29</v>
      </c>
      <c r="E588" s="133">
        <f>G588*9300*1.03</f>
        <v>21073.8</v>
      </c>
      <c r="F588" s="14"/>
      <c r="G588" s="23">
        <v>2.2000000000000002</v>
      </c>
      <c r="H588" s="4"/>
      <c r="I588" s="3"/>
    </row>
    <row r="589" spans="2:9" s="8" customFormat="1" ht="17.25" customHeight="1" thickBot="1" x14ac:dyDescent="0.25">
      <c r="B589" s="632" t="s">
        <v>353</v>
      </c>
      <c r="C589" s="633"/>
      <c r="D589" s="756"/>
      <c r="E589" s="756"/>
      <c r="F589" s="634"/>
      <c r="G589" s="23"/>
      <c r="H589" s="4"/>
      <c r="I589" s="3"/>
    </row>
    <row r="590" spans="2:9" s="8" customFormat="1" ht="14.25" customHeight="1" x14ac:dyDescent="0.2">
      <c r="B590" s="613" t="s">
        <v>1654</v>
      </c>
      <c r="C590" s="819"/>
      <c r="D590" s="39" t="s">
        <v>709</v>
      </c>
      <c r="E590" s="138">
        <f t="shared" ref="E590:E601" si="14">G590*1.07</f>
        <v>66254.400000000009</v>
      </c>
      <c r="F590" s="139"/>
      <c r="G590" s="108">
        <v>61920</v>
      </c>
      <c r="H590" s="4"/>
      <c r="I590" s="3"/>
    </row>
    <row r="591" spans="2:9" s="8" customFormat="1" ht="14.25" customHeight="1" x14ac:dyDescent="0.2">
      <c r="B591" s="625" t="s">
        <v>1655</v>
      </c>
      <c r="C591" s="652"/>
      <c r="D591" s="32" t="s">
        <v>709</v>
      </c>
      <c r="E591" s="141">
        <f t="shared" si="14"/>
        <v>79082.63</v>
      </c>
      <c r="F591" s="495"/>
      <c r="G591" s="108">
        <v>73909</v>
      </c>
      <c r="H591" s="4"/>
      <c r="I591" s="3"/>
    </row>
    <row r="592" spans="2:9" ht="15" customHeight="1" x14ac:dyDescent="0.2">
      <c r="B592" s="615" t="s">
        <v>1656</v>
      </c>
      <c r="C592" s="662"/>
      <c r="D592" s="32" t="s">
        <v>709</v>
      </c>
      <c r="E592" s="141">
        <f t="shared" si="14"/>
        <v>61885.590000000004</v>
      </c>
      <c r="F592" s="142"/>
      <c r="G592" s="108">
        <v>57837</v>
      </c>
    </row>
    <row r="593" spans="2:9" ht="15" customHeight="1" x14ac:dyDescent="0.2">
      <c r="B593" s="615" t="s">
        <v>1657</v>
      </c>
      <c r="C593" s="662"/>
      <c r="D593" s="32" t="s">
        <v>709</v>
      </c>
      <c r="E593" s="141">
        <f t="shared" si="14"/>
        <v>74229.11</v>
      </c>
      <c r="F593" s="142"/>
      <c r="G593" s="108">
        <v>69373</v>
      </c>
    </row>
    <row r="594" spans="2:9" s="8" customFormat="1" ht="15" customHeight="1" x14ac:dyDescent="0.2">
      <c r="B594" s="615" t="s">
        <v>1658</v>
      </c>
      <c r="C594" s="662"/>
      <c r="D594" s="32" t="s">
        <v>709</v>
      </c>
      <c r="E594" s="141">
        <f t="shared" si="14"/>
        <v>76124.08</v>
      </c>
      <c r="F594" s="142"/>
      <c r="G594" s="108">
        <v>71144</v>
      </c>
      <c r="H594" s="4"/>
      <c r="I594" s="3"/>
    </row>
    <row r="595" spans="2:9" s="8" customFormat="1" ht="15" customHeight="1" x14ac:dyDescent="0.2">
      <c r="B595" s="615" t="s">
        <v>1659</v>
      </c>
      <c r="C595" s="662"/>
      <c r="D595" s="32" t="s">
        <v>709</v>
      </c>
      <c r="E595" s="141">
        <f t="shared" si="14"/>
        <v>91677.6</v>
      </c>
      <c r="F595" s="142"/>
      <c r="G595" s="108">
        <v>85680</v>
      </c>
      <c r="H595" s="4"/>
      <c r="I595" s="3"/>
    </row>
    <row r="596" spans="2:9" s="8" customFormat="1" ht="15" customHeight="1" x14ac:dyDescent="0.2">
      <c r="B596" s="615" t="s">
        <v>1660</v>
      </c>
      <c r="C596" s="662"/>
      <c r="D596" s="32" t="s">
        <v>709</v>
      </c>
      <c r="E596" s="141">
        <f t="shared" si="14"/>
        <v>70945.279999999999</v>
      </c>
      <c r="F596" s="142"/>
      <c r="G596" s="175">
        <v>66304</v>
      </c>
      <c r="H596" s="4"/>
      <c r="I596" s="3"/>
    </row>
    <row r="597" spans="2:9" s="8" customFormat="1" ht="16.5" customHeight="1" x14ac:dyDescent="0.2">
      <c r="B597" s="615" t="s">
        <v>1661</v>
      </c>
      <c r="C597" s="662"/>
      <c r="D597" s="32" t="s">
        <v>709</v>
      </c>
      <c r="E597" s="141">
        <f t="shared" si="14"/>
        <v>69399.13</v>
      </c>
      <c r="F597" s="142"/>
      <c r="G597" s="108">
        <v>64859</v>
      </c>
      <c r="H597" s="4"/>
      <c r="I597" s="3"/>
    </row>
    <row r="598" spans="2:9" s="8" customFormat="1" ht="16.5" customHeight="1" x14ac:dyDescent="0.2">
      <c r="B598" s="615" t="s">
        <v>1662</v>
      </c>
      <c r="C598" s="662"/>
      <c r="D598" s="32" t="s">
        <v>709</v>
      </c>
      <c r="E598" s="141">
        <f t="shared" si="14"/>
        <v>83426.83</v>
      </c>
      <c r="F598" s="142"/>
      <c r="G598" s="494">
        <v>77969</v>
      </c>
      <c r="H598" s="4"/>
      <c r="I598" s="3"/>
    </row>
    <row r="599" spans="2:9" s="8" customFormat="1" ht="15" hidden="1" customHeight="1" x14ac:dyDescent="0.2">
      <c r="B599" s="623" t="s">
        <v>354</v>
      </c>
      <c r="C599" s="662"/>
      <c r="D599" s="32" t="s">
        <v>709</v>
      </c>
      <c r="E599" s="141">
        <f t="shared" si="14"/>
        <v>0</v>
      </c>
      <c r="F599" s="142"/>
      <c r="G599" s="140"/>
      <c r="H599" s="135">
        <v>0.18</v>
      </c>
      <c r="I599" s="3"/>
    </row>
    <row r="600" spans="2:9" s="8" customFormat="1" ht="15" customHeight="1" x14ac:dyDescent="0.2">
      <c r="B600" s="615" t="s">
        <v>1635</v>
      </c>
      <c r="C600" s="656"/>
      <c r="D600" s="32" t="s">
        <v>709</v>
      </c>
      <c r="E600" s="141">
        <f t="shared" si="14"/>
        <v>148571.64000000001</v>
      </c>
      <c r="F600" s="142"/>
      <c r="G600" s="140">
        <v>138852</v>
      </c>
      <c r="H600" s="135"/>
      <c r="I600" s="3"/>
    </row>
    <row r="601" spans="2:9" s="8" customFormat="1" ht="15" customHeight="1" thickBot="1" x14ac:dyDescent="0.25">
      <c r="B601" s="627" t="s">
        <v>1636</v>
      </c>
      <c r="C601" s="811"/>
      <c r="D601" s="114" t="s">
        <v>709</v>
      </c>
      <c r="E601" s="145">
        <f t="shared" si="14"/>
        <v>173544.37000000002</v>
      </c>
      <c r="F601" s="146"/>
      <c r="G601" s="140">
        <v>162191</v>
      </c>
      <c r="H601" s="135"/>
      <c r="I601" s="3"/>
    </row>
    <row r="602" spans="2:9" s="8" customFormat="1" ht="15" customHeight="1" thickBot="1" x14ac:dyDescent="0.25">
      <c r="B602" s="645" t="s">
        <v>355</v>
      </c>
      <c r="C602" s="646"/>
      <c r="D602" s="653"/>
      <c r="E602" s="653"/>
      <c r="F602" s="647"/>
      <c r="G602" s="489"/>
      <c r="H602" s="135">
        <v>0.15</v>
      </c>
      <c r="I602" s="3"/>
    </row>
    <row r="603" spans="2:9" s="8" customFormat="1" ht="15" customHeight="1" x14ac:dyDescent="0.2">
      <c r="B603" s="766" t="s">
        <v>1664</v>
      </c>
      <c r="C603" s="819"/>
      <c r="D603" s="39" t="s">
        <v>709</v>
      </c>
      <c r="E603" s="138">
        <f>G603*1.1</f>
        <v>62524.000000000007</v>
      </c>
      <c r="F603" s="139"/>
      <c r="G603" s="140">
        <v>56840</v>
      </c>
      <c r="H603" s="135">
        <v>0.15</v>
      </c>
      <c r="I603" s="3"/>
    </row>
    <row r="604" spans="2:9" s="8" customFormat="1" ht="15" customHeight="1" x14ac:dyDescent="0.2">
      <c r="B604" s="710" t="s">
        <v>1663</v>
      </c>
      <c r="C604" s="652"/>
      <c r="D604" s="32" t="s">
        <v>709</v>
      </c>
      <c r="E604" s="141">
        <f t="shared" ref="E604:E608" si="15">G604*1.1</f>
        <v>75246.600000000006</v>
      </c>
      <c r="F604" s="495"/>
      <c r="G604" s="140">
        <v>68406</v>
      </c>
      <c r="H604" s="135"/>
      <c r="I604" s="3"/>
    </row>
    <row r="605" spans="2:9" s="8" customFormat="1" ht="15" customHeight="1" x14ac:dyDescent="0.2">
      <c r="B605" s="623" t="s">
        <v>356</v>
      </c>
      <c r="C605" s="662"/>
      <c r="D605" s="32" t="s">
        <v>709</v>
      </c>
      <c r="E605" s="141">
        <f t="shared" si="15"/>
        <v>59769.600000000006</v>
      </c>
      <c r="F605" s="142"/>
      <c r="G605" s="140">
        <v>54336</v>
      </c>
      <c r="H605" s="143">
        <v>0.115</v>
      </c>
      <c r="I605" s="3"/>
    </row>
    <row r="606" spans="2:9" s="8" customFormat="1" ht="16.5" customHeight="1" x14ac:dyDescent="0.2">
      <c r="B606" s="623" t="s">
        <v>1665</v>
      </c>
      <c r="C606" s="662"/>
      <c r="D606" s="32" t="s">
        <v>709</v>
      </c>
      <c r="E606" s="141">
        <f t="shared" si="15"/>
        <v>72718.8</v>
      </c>
      <c r="F606" s="142"/>
      <c r="G606" s="140">
        <v>66108</v>
      </c>
      <c r="H606" s="4"/>
      <c r="I606" s="3"/>
    </row>
    <row r="607" spans="2:9" s="8" customFormat="1" ht="16.5" customHeight="1" x14ac:dyDescent="0.2">
      <c r="B607" s="623" t="s">
        <v>1666</v>
      </c>
      <c r="C607" s="662"/>
      <c r="D607" s="32" t="s">
        <v>709</v>
      </c>
      <c r="E607" s="141">
        <f t="shared" si="15"/>
        <v>87261.900000000009</v>
      </c>
      <c r="F607" s="109"/>
      <c r="G607" s="140">
        <v>79329</v>
      </c>
      <c r="H607" s="4"/>
      <c r="I607" s="3"/>
    </row>
    <row r="608" spans="2:9" s="8" customFormat="1" ht="16.5" customHeight="1" thickBot="1" x14ac:dyDescent="0.25">
      <c r="B608" s="816" t="s">
        <v>357</v>
      </c>
      <c r="C608" s="810"/>
      <c r="D608" s="114" t="s">
        <v>709</v>
      </c>
      <c r="E608" s="145">
        <f t="shared" si="15"/>
        <v>68766.5</v>
      </c>
      <c r="F608" s="146"/>
      <c r="G608" s="140">
        <v>62515</v>
      </c>
      <c r="H608" s="4"/>
      <c r="I608" s="3"/>
    </row>
    <row r="609" spans="2:9" s="8" customFormat="1" ht="16.5" customHeight="1" thickBot="1" x14ac:dyDescent="0.25">
      <c r="B609" s="818" t="s">
        <v>1788</v>
      </c>
      <c r="C609" s="653"/>
      <c r="D609" s="653"/>
      <c r="E609" s="653"/>
      <c r="F609" s="647"/>
      <c r="G609" s="487"/>
      <c r="H609" s="4"/>
      <c r="I609" s="3"/>
    </row>
    <row r="610" spans="2:9" s="8" customFormat="1" ht="16.5" customHeight="1" x14ac:dyDescent="0.2">
      <c r="B610" s="766" t="s">
        <v>1789</v>
      </c>
      <c r="C610" s="767"/>
      <c r="D610" s="137" t="s">
        <v>709</v>
      </c>
      <c r="E610" s="138">
        <f>G610*1.12</f>
        <v>56397.600000000006</v>
      </c>
      <c r="F610" s="139" t="s">
        <v>80</v>
      </c>
      <c r="G610" s="487">
        <v>50355</v>
      </c>
      <c r="H610" s="4"/>
      <c r="I610" s="3"/>
    </row>
    <row r="611" spans="2:9" s="8" customFormat="1" ht="16.5" hidden="1" customHeight="1" x14ac:dyDescent="0.2">
      <c r="B611" s="623" t="s">
        <v>1790</v>
      </c>
      <c r="C611" s="624"/>
      <c r="D611" s="144" t="s">
        <v>709</v>
      </c>
      <c r="E611" s="141">
        <f t="shared" ref="E611:E612" si="16">G611*1.12</f>
        <v>65318.400000000009</v>
      </c>
      <c r="F611" s="495" t="s">
        <v>80</v>
      </c>
      <c r="G611" s="487">
        <v>58320</v>
      </c>
      <c r="H611" s="4"/>
      <c r="I611" s="3"/>
    </row>
    <row r="612" spans="2:9" s="8" customFormat="1" ht="16.5" customHeight="1" thickBot="1" x14ac:dyDescent="0.25">
      <c r="B612" s="711" t="s">
        <v>1791</v>
      </c>
      <c r="C612" s="783"/>
      <c r="D612" s="523" t="s">
        <v>709</v>
      </c>
      <c r="E612" s="145">
        <f t="shared" si="16"/>
        <v>52941.280000000006</v>
      </c>
      <c r="F612" s="109" t="s">
        <v>80</v>
      </c>
      <c r="G612" s="487">
        <v>47269</v>
      </c>
      <c r="H612" s="4"/>
      <c r="I612" s="3"/>
    </row>
    <row r="613" spans="2:9" s="8" customFormat="1" ht="16.5" customHeight="1" thickBot="1" x14ac:dyDescent="0.25">
      <c r="B613" s="658" t="s">
        <v>358</v>
      </c>
      <c r="C613" s="659"/>
      <c r="D613" s="659"/>
      <c r="E613" s="817"/>
      <c r="F613" s="661"/>
      <c r="G613" s="94"/>
      <c r="H613" s="4"/>
      <c r="I613" s="3"/>
    </row>
    <row r="614" spans="2:9" s="8" customFormat="1" ht="15" customHeight="1" x14ac:dyDescent="0.2">
      <c r="B614" s="613" t="s">
        <v>359</v>
      </c>
      <c r="C614" s="614"/>
      <c r="D614" s="39" t="s">
        <v>91</v>
      </c>
      <c r="E614" s="38">
        <f>G614*1.15</f>
        <v>15345.599999999999</v>
      </c>
      <c r="F614" s="147"/>
      <c r="G614" s="108">
        <v>13344</v>
      </c>
      <c r="H614" s="4"/>
      <c r="I614" s="3"/>
    </row>
    <row r="615" spans="2:9" s="8" customFormat="1" ht="15" customHeight="1" x14ac:dyDescent="0.2">
      <c r="B615" s="615" t="s">
        <v>360</v>
      </c>
      <c r="C615" s="616"/>
      <c r="D615" s="32" t="s">
        <v>91</v>
      </c>
      <c r="E615" s="31">
        <f t="shared" ref="E615:E643" si="17">G615*1.15</f>
        <v>10085.5</v>
      </c>
      <c r="F615" s="113"/>
      <c r="G615" s="108">
        <v>8770</v>
      </c>
      <c r="H615" s="4"/>
      <c r="I615" s="3"/>
    </row>
    <row r="616" spans="2:9" s="8" customFormat="1" ht="15" hidden="1" customHeight="1" x14ac:dyDescent="0.2">
      <c r="B616" s="625" t="s">
        <v>361</v>
      </c>
      <c r="C616" s="815"/>
      <c r="D616" s="36" t="s">
        <v>91</v>
      </c>
      <c r="E616" s="31">
        <f t="shared" si="17"/>
        <v>16349.55</v>
      </c>
      <c r="F616" s="35"/>
      <c r="G616" s="148">
        <v>14217</v>
      </c>
      <c r="H616" s="4"/>
      <c r="I616" s="3"/>
    </row>
    <row r="617" spans="2:9" s="8" customFormat="1" ht="15" customHeight="1" x14ac:dyDescent="0.2">
      <c r="B617" s="623" t="s">
        <v>362</v>
      </c>
      <c r="C617" s="662"/>
      <c r="D617" s="32" t="s">
        <v>91</v>
      </c>
      <c r="E617" s="31">
        <f t="shared" si="17"/>
        <v>19562.649999999998</v>
      </c>
      <c r="F617" s="30"/>
      <c r="G617" s="108">
        <v>17011</v>
      </c>
      <c r="H617" s="4"/>
      <c r="I617" s="3"/>
    </row>
    <row r="618" spans="2:9" s="8" customFormat="1" ht="15" hidden="1" customHeight="1" x14ac:dyDescent="0.2">
      <c r="B618" s="623" t="s">
        <v>1667</v>
      </c>
      <c r="C618" s="662"/>
      <c r="D618" s="32" t="s">
        <v>91</v>
      </c>
      <c r="E618" s="31">
        <f t="shared" si="17"/>
        <v>19981.25</v>
      </c>
      <c r="F618" s="30"/>
      <c r="G618" s="108">
        <v>17375</v>
      </c>
      <c r="H618" s="4"/>
      <c r="I618" s="3"/>
    </row>
    <row r="619" spans="2:9" s="8" customFormat="1" ht="15" hidden="1" customHeight="1" x14ac:dyDescent="0.2">
      <c r="B619" s="623" t="s">
        <v>363</v>
      </c>
      <c r="C619" s="662"/>
      <c r="D619" s="32" t="s">
        <v>91</v>
      </c>
      <c r="E619" s="31">
        <f t="shared" si="17"/>
        <v>10026.849999999999</v>
      </c>
      <c r="F619" s="30"/>
      <c r="G619" s="108">
        <v>8719</v>
      </c>
      <c r="H619" s="4"/>
      <c r="I619" s="3"/>
    </row>
    <row r="620" spans="2:9" s="8" customFormat="1" ht="15" customHeight="1" x14ac:dyDescent="0.2">
      <c r="B620" s="623" t="s">
        <v>1086</v>
      </c>
      <c r="C620" s="662"/>
      <c r="D620" s="32" t="s">
        <v>91</v>
      </c>
      <c r="E620" s="31">
        <f t="shared" si="17"/>
        <v>11880.65</v>
      </c>
      <c r="F620" s="30"/>
      <c r="G620" s="108">
        <v>10331</v>
      </c>
      <c r="H620" s="4"/>
      <c r="I620" s="3"/>
    </row>
    <row r="621" spans="2:9" s="8" customFormat="1" ht="15" customHeight="1" x14ac:dyDescent="0.2">
      <c r="B621" s="623" t="s">
        <v>1847</v>
      </c>
      <c r="C621" s="662"/>
      <c r="D621" s="32" t="s">
        <v>91</v>
      </c>
      <c r="E621" s="31">
        <f t="shared" si="17"/>
        <v>25333.35</v>
      </c>
      <c r="F621" s="30"/>
      <c r="G621" s="108">
        <v>22029</v>
      </c>
      <c r="H621" s="4"/>
      <c r="I621" s="3"/>
    </row>
    <row r="622" spans="2:9" s="8" customFormat="1" ht="30" customHeight="1" x14ac:dyDescent="0.2">
      <c r="B622" s="623" t="s">
        <v>365</v>
      </c>
      <c r="C622" s="662"/>
      <c r="D622" s="32" t="s">
        <v>91</v>
      </c>
      <c r="E622" s="31">
        <f t="shared" si="17"/>
        <v>16512.849999999999</v>
      </c>
      <c r="F622" s="30"/>
      <c r="G622" s="108">
        <v>14359</v>
      </c>
      <c r="H622" s="4"/>
      <c r="I622" s="3"/>
    </row>
    <row r="623" spans="2:9" s="8" customFormat="1" ht="15" customHeight="1" x14ac:dyDescent="0.2">
      <c r="B623" s="623" t="s">
        <v>1848</v>
      </c>
      <c r="C623" s="662"/>
      <c r="D623" s="32" t="s">
        <v>91</v>
      </c>
      <c r="E623" s="31">
        <f t="shared" si="17"/>
        <v>29425.05</v>
      </c>
      <c r="F623" s="30"/>
      <c r="G623" s="108">
        <v>25587</v>
      </c>
      <c r="H623" s="4"/>
      <c r="I623" s="3"/>
    </row>
    <row r="624" spans="2:9" s="8" customFormat="1" ht="28.5" customHeight="1" x14ac:dyDescent="0.2">
      <c r="B624" s="623" t="s">
        <v>367</v>
      </c>
      <c r="C624" s="662"/>
      <c r="D624" s="32" t="s">
        <v>91</v>
      </c>
      <c r="E624" s="31">
        <f t="shared" si="17"/>
        <v>19936.399999999998</v>
      </c>
      <c r="F624" s="30"/>
      <c r="G624" s="108">
        <v>17336</v>
      </c>
      <c r="H624" s="4"/>
      <c r="I624" s="3"/>
    </row>
    <row r="625" spans="2:9" s="8" customFormat="1" ht="15" customHeight="1" x14ac:dyDescent="0.2">
      <c r="B625" s="623" t="s">
        <v>1849</v>
      </c>
      <c r="C625" s="662"/>
      <c r="D625" s="32" t="s">
        <v>91</v>
      </c>
      <c r="E625" s="31">
        <f t="shared" si="17"/>
        <v>33559.299999999996</v>
      </c>
      <c r="F625" s="30"/>
      <c r="G625" s="108">
        <v>29182</v>
      </c>
      <c r="H625" s="4"/>
      <c r="I625" s="3"/>
    </row>
    <row r="626" spans="2:9" s="8" customFormat="1" ht="30.75" customHeight="1" x14ac:dyDescent="0.2">
      <c r="B626" s="623" t="s">
        <v>369</v>
      </c>
      <c r="C626" s="662"/>
      <c r="D626" s="32" t="s">
        <v>91</v>
      </c>
      <c r="E626" s="31">
        <f t="shared" si="17"/>
        <v>27993.3</v>
      </c>
      <c r="F626" s="30"/>
      <c r="G626" s="108">
        <v>24342</v>
      </c>
      <c r="H626" s="4"/>
      <c r="I626" s="3"/>
    </row>
    <row r="627" spans="2:9" s="8" customFormat="1" ht="15" customHeight="1" x14ac:dyDescent="0.2">
      <c r="B627" s="623" t="s">
        <v>370</v>
      </c>
      <c r="C627" s="662"/>
      <c r="D627" s="32" t="s">
        <v>153</v>
      </c>
      <c r="E627" s="31">
        <f t="shared" si="17"/>
        <v>761.3</v>
      </c>
      <c r="F627" s="30"/>
      <c r="G627" s="149">
        <v>662</v>
      </c>
      <c r="H627" s="4"/>
      <c r="I627" s="3"/>
    </row>
    <row r="628" spans="2:9" s="8" customFormat="1" ht="15.75" customHeight="1" x14ac:dyDescent="0.2">
      <c r="B628" s="623" t="s">
        <v>371</v>
      </c>
      <c r="C628" s="662"/>
      <c r="D628" s="32" t="s">
        <v>153</v>
      </c>
      <c r="E628" s="31">
        <f t="shared" si="17"/>
        <v>1440.9499999999998</v>
      </c>
      <c r="F628" s="30"/>
      <c r="G628" s="149">
        <v>1253</v>
      </c>
      <c r="H628" s="4"/>
      <c r="I628" s="3"/>
    </row>
    <row r="629" spans="2:9" s="8" customFormat="1" ht="17.25" customHeight="1" x14ac:dyDescent="0.2">
      <c r="B629" s="623" t="s">
        <v>372</v>
      </c>
      <c r="C629" s="662"/>
      <c r="D629" s="32" t="s">
        <v>153</v>
      </c>
      <c r="E629" s="31">
        <f t="shared" si="17"/>
        <v>2133.25</v>
      </c>
      <c r="F629" s="30"/>
      <c r="G629" s="149">
        <v>1855</v>
      </c>
      <c r="H629" s="4"/>
      <c r="I629" s="3"/>
    </row>
    <row r="630" spans="2:9" s="8" customFormat="1" ht="17.25" customHeight="1" x14ac:dyDescent="0.2">
      <c r="B630" s="623" t="s">
        <v>373</v>
      </c>
      <c r="C630" s="662"/>
      <c r="D630" s="32" t="s">
        <v>153</v>
      </c>
      <c r="E630" s="31">
        <f t="shared" si="17"/>
        <v>614.09999999999991</v>
      </c>
      <c r="F630" s="30"/>
      <c r="G630" s="149">
        <v>534</v>
      </c>
      <c r="H630" s="4"/>
      <c r="I630" s="3"/>
    </row>
    <row r="631" spans="2:9" ht="30.75" customHeight="1" x14ac:dyDescent="0.2">
      <c r="B631" s="623" t="s">
        <v>374</v>
      </c>
      <c r="C631" s="662"/>
      <c r="D631" s="150" t="s">
        <v>91</v>
      </c>
      <c r="E631" s="31">
        <f t="shared" si="17"/>
        <v>3226.8999999999996</v>
      </c>
      <c r="F631" s="30"/>
      <c r="G631" s="149">
        <v>2806</v>
      </c>
    </row>
    <row r="632" spans="2:9" s="8" customFormat="1" ht="30" customHeight="1" x14ac:dyDescent="0.2">
      <c r="B632" s="623" t="s">
        <v>375</v>
      </c>
      <c r="C632" s="662"/>
      <c r="D632" s="150" t="s">
        <v>91</v>
      </c>
      <c r="E632" s="31">
        <f t="shared" si="17"/>
        <v>4342.3999999999996</v>
      </c>
      <c r="F632" s="30"/>
      <c r="G632" s="149">
        <v>3776</v>
      </c>
      <c r="H632" s="4"/>
      <c r="I632" s="118">
        <v>50000</v>
      </c>
    </row>
    <row r="633" spans="2:9" s="8" customFormat="1" ht="15.75" customHeight="1" x14ac:dyDescent="0.2">
      <c r="B633" s="623" t="s">
        <v>376</v>
      </c>
      <c r="C633" s="662"/>
      <c r="D633" s="150" t="s">
        <v>91</v>
      </c>
      <c r="E633" s="31">
        <f t="shared" si="17"/>
        <v>5229.0499999999993</v>
      </c>
      <c r="F633" s="30"/>
      <c r="G633" s="149">
        <v>4547</v>
      </c>
      <c r="H633" s="4"/>
      <c r="I633" s="118">
        <v>50000</v>
      </c>
    </row>
    <row r="634" spans="2:9" s="8" customFormat="1" ht="15.75" customHeight="1" x14ac:dyDescent="0.2">
      <c r="B634" s="615" t="s">
        <v>1676</v>
      </c>
      <c r="C634" s="616"/>
      <c r="D634" s="150" t="s">
        <v>91</v>
      </c>
      <c r="E634" s="31">
        <f t="shared" si="17"/>
        <v>9528.9</v>
      </c>
      <c r="F634" s="30"/>
      <c r="G634" s="275">
        <v>8286</v>
      </c>
      <c r="H634" s="4"/>
      <c r="I634" s="118"/>
    </row>
    <row r="635" spans="2:9" s="8" customFormat="1" ht="15.75" customHeight="1" x14ac:dyDescent="0.2">
      <c r="B635" s="615" t="s">
        <v>1677</v>
      </c>
      <c r="C635" s="616"/>
      <c r="D635" s="150" t="s">
        <v>91</v>
      </c>
      <c r="E635" s="31">
        <f t="shared" si="17"/>
        <v>5843.15</v>
      </c>
      <c r="F635" s="113" t="s">
        <v>80</v>
      </c>
      <c r="G635" s="275">
        <v>5081</v>
      </c>
      <c r="H635" s="4"/>
      <c r="I635" s="118"/>
    </row>
    <row r="636" spans="2:9" s="8" customFormat="1" ht="15.75" customHeight="1" x14ac:dyDescent="0.2">
      <c r="B636" s="615" t="s">
        <v>1678</v>
      </c>
      <c r="C636" s="616"/>
      <c r="D636" s="150" t="s">
        <v>91</v>
      </c>
      <c r="E636" s="31">
        <f t="shared" si="17"/>
        <v>23676.199999999997</v>
      </c>
      <c r="F636" s="113" t="s">
        <v>80</v>
      </c>
      <c r="G636" s="275">
        <v>20588</v>
      </c>
      <c r="H636" s="4"/>
      <c r="I636" s="118"/>
    </row>
    <row r="637" spans="2:9" s="8" customFormat="1" ht="15.75" customHeight="1" x14ac:dyDescent="0.2">
      <c r="B637" s="615" t="s">
        <v>1764</v>
      </c>
      <c r="C637" s="616"/>
      <c r="D637" s="150" t="s">
        <v>91</v>
      </c>
      <c r="E637" s="31">
        <f t="shared" si="17"/>
        <v>30240.399999999998</v>
      </c>
      <c r="F637" s="113" t="s">
        <v>80</v>
      </c>
      <c r="G637" s="275">
        <v>26296</v>
      </c>
      <c r="H637" s="4"/>
      <c r="I637" s="118"/>
    </row>
    <row r="638" spans="2:9" s="8" customFormat="1" ht="15.75" customHeight="1" x14ac:dyDescent="0.2">
      <c r="B638" s="615" t="s">
        <v>1717</v>
      </c>
      <c r="C638" s="616"/>
      <c r="D638" s="150" t="s">
        <v>91</v>
      </c>
      <c r="E638" s="31">
        <f t="shared" si="17"/>
        <v>30842.999999999996</v>
      </c>
      <c r="F638" s="113" t="s">
        <v>80</v>
      </c>
      <c r="G638" s="275">
        <v>26820</v>
      </c>
      <c r="H638" s="4"/>
      <c r="I638" s="118"/>
    </row>
    <row r="639" spans="2:9" s="8" customFormat="1" ht="15.75" customHeight="1" x14ac:dyDescent="0.2">
      <c r="B639" s="615" t="s">
        <v>1718</v>
      </c>
      <c r="C639" s="616"/>
      <c r="D639" s="150" t="s">
        <v>91</v>
      </c>
      <c r="E639" s="31">
        <f t="shared" si="17"/>
        <v>35639.649999999994</v>
      </c>
      <c r="F639" s="113" t="s">
        <v>80</v>
      </c>
      <c r="G639" s="275">
        <v>30991</v>
      </c>
      <c r="H639" s="4"/>
      <c r="I639" s="118"/>
    </row>
    <row r="640" spans="2:9" s="8" customFormat="1" ht="16.5" customHeight="1" x14ac:dyDescent="0.2">
      <c r="B640" s="623" t="s">
        <v>1719</v>
      </c>
      <c r="C640" s="662"/>
      <c r="D640" s="150" t="s">
        <v>378</v>
      </c>
      <c r="E640" s="31">
        <f t="shared" si="17"/>
        <v>27579.3</v>
      </c>
      <c r="F640" s="30"/>
      <c r="G640" s="151">
        <v>23982</v>
      </c>
      <c r="H640" s="4"/>
      <c r="I640" s="118">
        <v>64250</v>
      </c>
    </row>
    <row r="641" spans="2:9" s="8" customFormat="1" ht="16.5" customHeight="1" x14ac:dyDescent="0.2">
      <c r="B641" s="625" t="s">
        <v>379</v>
      </c>
      <c r="C641" s="815"/>
      <c r="D641" s="224" t="s">
        <v>91</v>
      </c>
      <c r="E641" s="31">
        <f t="shared" si="17"/>
        <v>98114.549999999988</v>
      </c>
      <c r="F641" s="199"/>
      <c r="G641" s="284">
        <v>85317</v>
      </c>
      <c r="H641" s="4"/>
      <c r="I641" s="118"/>
    </row>
    <row r="642" spans="2:9" s="8" customFormat="1" ht="16.5" customHeight="1" x14ac:dyDescent="0.2">
      <c r="B642" s="615" t="s">
        <v>1633</v>
      </c>
      <c r="C642" s="656"/>
      <c r="D642" s="150" t="s">
        <v>91</v>
      </c>
      <c r="E642" s="31">
        <f t="shared" si="17"/>
        <v>142029.59999999998</v>
      </c>
      <c r="F642" s="113"/>
      <c r="G642" s="488">
        <v>123504</v>
      </c>
      <c r="H642" s="4"/>
      <c r="I642" s="118"/>
    </row>
    <row r="643" spans="2:9" s="8" customFormat="1" ht="16.5" customHeight="1" thickBot="1" x14ac:dyDescent="0.25">
      <c r="B643" s="663" t="s">
        <v>1634</v>
      </c>
      <c r="C643" s="812"/>
      <c r="D643" s="222" t="s">
        <v>91</v>
      </c>
      <c r="E643" s="28">
        <f t="shared" si="17"/>
        <v>186778.4</v>
      </c>
      <c r="F643" s="486"/>
      <c r="G643" s="487">
        <v>162416</v>
      </c>
      <c r="H643" s="4"/>
      <c r="I643" s="118"/>
    </row>
    <row r="644" spans="2:9" s="8" customFormat="1" ht="16.5" customHeight="1" thickBot="1" x14ac:dyDescent="0.25">
      <c r="B644" s="658" t="s">
        <v>380</v>
      </c>
      <c r="C644" s="659"/>
      <c r="D644" s="659"/>
      <c r="E644" s="720"/>
      <c r="F644" s="661"/>
      <c r="G644" s="94"/>
      <c r="H644" s="4"/>
      <c r="I644" s="118"/>
    </row>
    <row r="645" spans="2:9" s="8" customFormat="1" ht="16.5" customHeight="1" x14ac:dyDescent="0.2">
      <c r="B645" s="625" t="s">
        <v>1778</v>
      </c>
      <c r="C645" s="652"/>
      <c r="D645" s="22" t="s">
        <v>383</v>
      </c>
      <c r="E645" s="132">
        <f>G645*1.2</f>
        <v>55720.799999999996</v>
      </c>
      <c r="F645" s="100"/>
      <c r="G645" s="13">
        <v>46434</v>
      </c>
      <c r="H645" s="4"/>
      <c r="I645" s="118"/>
    </row>
    <row r="646" spans="2:9" s="8" customFormat="1" ht="16.5" customHeight="1" x14ac:dyDescent="0.2">
      <c r="B646" s="625" t="s">
        <v>1779</v>
      </c>
      <c r="C646" s="652"/>
      <c r="D646" s="15" t="s">
        <v>383</v>
      </c>
      <c r="E646" s="132">
        <f>G646*1.2</f>
        <v>43576.799999999996</v>
      </c>
      <c r="F646" s="100"/>
      <c r="G646" s="13">
        <v>36314</v>
      </c>
      <c r="H646" s="4"/>
      <c r="I646" s="118"/>
    </row>
    <row r="647" spans="2:9" s="8" customFormat="1" ht="16.5" customHeight="1" x14ac:dyDescent="0.2">
      <c r="B647" s="615" t="s">
        <v>381</v>
      </c>
      <c r="C647" s="616"/>
      <c r="D647" s="101" t="s">
        <v>339</v>
      </c>
      <c r="E647" s="132">
        <f>G647*1.2</f>
        <v>9936</v>
      </c>
      <c r="F647" s="100"/>
      <c r="G647" s="13">
        <v>8280</v>
      </c>
      <c r="H647" s="4"/>
      <c r="I647" s="118"/>
    </row>
    <row r="648" spans="2:9" s="8" customFormat="1" ht="16.5" customHeight="1" x14ac:dyDescent="0.2">
      <c r="B648" s="615" t="s">
        <v>382</v>
      </c>
      <c r="C648" s="616"/>
      <c r="D648" s="101" t="s">
        <v>383</v>
      </c>
      <c r="E648" s="132">
        <f>G648*1.2</f>
        <v>3626.4</v>
      </c>
      <c r="F648" s="100"/>
      <c r="G648" s="13">
        <v>3022</v>
      </c>
      <c r="H648" s="4"/>
      <c r="I648" s="118"/>
    </row>
    <row r="649" spans="2:9" s="8" customFormat="1" ht="14.25" customHeight="1" x14ac:dyDescent="0.2">
      <c r="B649" s="615" t="s">
        <v>384</v>
      </c>
      <c r="C649" s="616"/>
      <c r="D649" s="101" t="s">
        <v>383</v>
      </c>
      <c r="E649" s="132">
        <f>G649*1.2</f>
        <v>7772.4</v>
      </c>
      <c r="F649" s="100"/>
      <c r="G649" s="13">
        <v>6477</v>
      </c>
      <c r="H649" s="4"/>
      <c r="I649" s="118">
        <v>64250</v>
      </c>
    </row>
    <row r="650" spans="2:9" s="8" customFormat="1" ht="14.25" customHeight="1" x14ac:dyDescent="0.2">
      <c r="B650" s="615" t="s">
        <v>1087</v>
      </c>
      <c r="C650" s="616"/>
      <c r="D650" s="101" t="s">
        <v>383</v>
      </c>
      <c r="E650" s="132">
        <v>12080</v>
      </c>
      <c r="F650" s="100"/>
      <c r="G650" s="13">
        <v>11217</v>
      </c>
      <c r="H650" s="4"/>
      <c r="I650" s="118">
        <v>64100</v>
      </c>
    </row>
    <row r="651" spans="2:9" s="8" customFormat="1" ht="14.25" customHeight="1" x14ac:dyDescent="0.2">
      <c r="B651" s="625" t="s">
        <v>386</v>
      </c>
      <c r="C651" s="652"/>
      <c r="D651" s="101" t="s">
        <v>387</v>
      </c>
      <c r="E651" s="132">
        <f>G651*1.2</f>
        <v>46370.400000000001</v>
      </c>
      <c r="F651" s="21"/>
      <c r="G651" s="13">
        <v>38642</v>
      </c>
      <c r="H651" s="4"/>
      <c r="I651" s="118"/>
    </row>
    <row r="652" spans="2:9" s="8" customFormat="1" ht="14.25" customHeight="1" x14ac:dyDescent="0.2">
      <c r="B652" s="615" t="s">
        <v>388</v>
      </c>
      <c r="C652" s="662"/>
      <c r="D652" s="15" t="s">
        <v>387</v>
      </c>
      <c r="E652" s="132">
        <f t="shared" ref="E652:E679" si="18">G652*1.2</f>
        <v>48259.199999999997</v>
      </c>
      <c r="F652" s="14"/>
      <c r="G652" s="13">
        <v>40216</v>
      </c>
      <c r="H652" s="4"/>
      <c r="I652" s="118">
        <v>13900</v>
      </c>
    </row>
    <row r="653" spans="2:9" s="8" customFormat="1" ht="14.25" customHeight="1" x14ac:dyDescent="0.2">
      <c r="B653" s="615" t="s">
        <v>389</v>
      </c>
      <c r="C653" s="662"/>
      <c r="D653" s="15" t="s">
        <v>387</v>
      </c>
      <c r="E653" s="132">
        <f t="shared" si="18"/>
        <v>66163.199999999997</v>
      </c>
      <c r="F653" s="14"/>
      <c r="G653" s="13">
        <v>55136</v>
      </c>
      <c r="H653" s="4"/>
      <c r="I653" s="118"/>
    </row>
    <row r="654" spans="2:9" s="8" customFormat="1" ht="14.25" customHeight="1" x14ac:dyDescent="0.2">
      <c r="B654" s="615" t="s">
        <v>390</v>
      </c>
      <c r="C654" s="662"/>
      <c r="D654" s="15" t="s">
        <v>387</v>
      </c>
      <c r="E654" s="132">
        <f t="shared" si="18"/>
        <v>62848.799999999996</v>
      </c>
      <c r="F654" s="14"/>
      <c r="G654" s="13">
        <v>52374</v>
      </c>
      <c r="H654" s="4"/>
      <c r="I654" s="118"/>
    </row>
    <row r="655" spans="2:9" s="8" customFormat="1" ht="14.25" customHeight="1" x14ac:dyDescent="0.2">
      <c r="B655" s="615" t="s">
        <v>1780</v>
      </c>
      <c r="C655" s="616"/>
      <c r="D655" s="15" t="s">
        <v>383</v>
      </c>
      <c r="E655" s="132">
        <f t="shared" si="18"/>
        <v>72121.2</v>
      </c>
      <c r="F655" s="19"/>
      <c r="G655" s="13">
        <v>60101</v>
      </c>
      <c r="H655" s="4"/>
      <c r="I655" s="118"/>
    </row>
    <row r="656" spans="2:9" s="8" customFormat="1" ht="14.25" customHeight="1" x14ac:dyDescent="0.2">
      <c r="B656" s="615" t="s">
        <v>1787</v>
      </c>
      <c r="C656" s="662"/>
      <c r="D656" s="15" t="s">
        <v>383</v>
      </c>
      <c r="E656" s="132">
        <f t="shared" si="18"/>
        <v>82560</v>
      </c>
      <c r="F656" s="14"/>
      <c r="G656" s="13">
        <v>68800</v>
      </c>
      <c r="H656" s="4"/>
      <c r="I656" s="118"/>
    </row>
    <row r="657" spans="2:9" s="8" customFormat="1" ht="14.25" customHeight="1" x14ac:dyDescent="0.2">
      <c r="B657" s="615" t="s">
        <v>391</v>
      </c>
      <c r="C657" s="662"/>
      <c r="D657" s="15" t="s">
        <v>383</v>
      </c>
      <c r="E657" s="132">
        <f t="shared" si="18"/>
        <v>79090.8</v>
      </c>
      <c r="F657" s="19"/>
      <c r="G657" s="13">
        <v>65909</v>
      </c>
      <c r="H657" s="4"/>
      <c r="I657" s="118"/>
    </row>
    <row r="658" spans="2:9" s="8" customFormat="1" ht="14.25" customHeight="1" x14ac:dyDescent="0.2">
      <c r="B658" s="615" t="s">
        <v>1786</v>
      </c>
      <c r="C658" s="616"/>
      <c r="D658" s="15" t="s">
        <v>383</v>
      </c>
      <c r="E658" s="132">
        <f t="shared" si="18"/>
        <v>103212</v>
      </c>
      <c r="F658" s="19"/>
      <c r="G658" s="13">
        <v>86010</v>
      </c>
      <c r="H658" s="4"/>
      <c r="I658" s="118"/>
    </row>
    <row r="659" spans="2:9" s="8" customFormat="1" ht="14.25" customHeight="1" x14ac:dyDescent="0.2">
      <c r="B659" s="615" t="s">
        <v>1784</v>
      </c>
      <c r="C659" s="662"/>
      <c r="D659" s="15" t="s">
        <v>383</v>
      </c>
      <c r="E659" s="132">
        <f t="shared" si="18"/>
        <v>50264.4</v>
      </c>
      <c r="F659" s="14"/>
      <c r="G659" s="13">
        <v>41887</v>
      </c>
      <c r="H659" s="4"/>
      <c r="I659" s="118"/>
    </row>
    <row r="660" spans="2:9" s="8" customFormat="1" ht="14.25" customHeight="1" x14ac:dyDescent="0.2">
      <c r="B660" s="615" t="s">
        <v>392</v>
      </c>
      <c r="C660" s="662"/>
      <c r="D660" s="15" t="s">
        <v>383</v>
      </c>
      <c r="E660" s="132">
        <f t="shared" si="18"/>
        <v>48403.199999999997</v>
      </c>
      <c r="F660" s="19"/>
      <c r="G660" s="13">
        <v>40336</v>
      </c>
      <c r="H660" s="4"/>
      <c r="I660" s="118"/>
    </row>
    <row r="661" spans="2:9" s="8" customFormat="1" ht="14.25" customHeight="1" x14ac:dyDescent="0.2">
      <c r="B661" s="615" t="s">
        <v>393</v>
      </c>
      <c r="C661" s="616"/>
      <c r="D661" s="15" t="s">
        <v>383</v>
      </c>
      <c r="E661" s="132">
        <f t="shared" si="18"/>
        <v>35832</v>
      </c>
      <c r="F661" s="19"/>
      <c r="G661" s="13">
        <v>29860</v>
      </c>
      <c r="H661" s="4"/>
      <c r="I661" s="118">
        <v>19850</v>
      </c>
    </row>
    <row r="662" spans="2:9" s="8" customFormat="1" ht="14.25" customHeight="1" x14ac:dyDescent="0.2">
      <c r="B662" s="615" t="s">
        <v>394</v>
      </c>
      <c r="C662" s="616"/>
      <c r="D662" s="15" t="s">
        <v>383</v>
      </c>
      <c r="E662" s="132">
        <f t="shared" si="18"/>
        <v>52015.199999999997</v>
      </c>
      <c r="F662" s="19"/>
      <c r="G662" s="13">
        <v>43346</v>
      </c>
      <c r="H662" s="4"/>
      <c r="I662" s="118">
        <v>49300</v>
      </c>
    </row>
    <row r="663" spans="2:9" s="8" customFormat="1" ht="15.75" customHeight="1" x14ac:dyDescent="0.2">
      <c r="B663" s="615" t="s">
        <v>395</v>
      </c>
      <c r="C663" s="656"/>
      <c r="D663" s="15" t="s">
        <v>387</v>
      </c>
      <c r="E663" s="132">
        <f t="shared" si="18"/>
        <v>45798</v>
      </c>
      <c r="F663" s="14"/>
      <c r="G663" s="13">
        <v>38165</v>
      </c>
      <c r="H663" s="4"/>
      <c r="I663" s="118"/>
    </row>
    <row r="664" spans="2:9" s="8" customFormat="1" ht="16.5" customHeight="1" x14ac:dyDescent="0.2">
      <c r="B664" s="615" t="s">
        <v>396</v>
      </c>
      <c r="C664" s="656"/>
      <c r="D664" s="15" t="s">
        <v>339</v>
      </c>
      <c r="E664" s="132">
        <f t="shared" si="18"/>
        <v>40738.799999999996</v>
      </c>
      <c r="F664" s="14"/>
      <c r="G664" s="13">
        <v>33949</v>
      </c>
      <c r="H664" s="4"/>
      <c r="I664" s="118"/>
    </row>
    <row r="665" spans="2:9" s="8" customFormat="1" ht="14.25" customHeight="1" x14ac:dyDescent="0.2">
      <c r="B665" s="621" t="s">
        <v>397</v>
      </c>
      <c r="C665" s="622"/>
      <c r="D665" s="20" t="s">
        <v>383</v>
      </c>
      <c r="E665" s="297">
        <f t="shared" si="18"/>
        <v>78936</v>
      </c>
      <c r="F665" s="19"/>
      <c r="G665" s="13">
        <v>65780</v>
      </c>
      <c r="H665" s="4"/>
      <c r="I665" s="118"/>
    </row>
    <row r="666" spans="2:9" s="8" customFormat="1" ht="28.5" customHeight="1" x14ac:dyDescent="0.2">
      <c r="B666" s="621" t="s">
        <v>398</v>
      </c>
      <c r="C666" s="622"/>
      <c r="D666" s="20" t="s">
        <v>383</v>
      </c>
      <c r="E666" s="297">
        <f t="shared" si="18"/>
        <v>95649.599999999991</v>
      </c>
      <c r="F666" s="19"/>
      <c r="G666" s="13">
        <v>79708</v>
      </c>
      <c r="H666" s="4"/>
      <c r="I666" s="118"/>
    </row>
    <row r="667" spans="2:9" s="8" customFormat="1" ht="14.25" customHeight="1" x14ac:dyDescent="0.2">
      <c r="B667" s="615" t="s">
        <v>1774</v>
      </c>
      <c r="C667" s="662"/>
      <c r="D667" s="15" t="s">
        <v>399</v>
      </c>
      <c r="E667" s="132">
        <f t="shared" si="18"/>
        <v>33008.400000000001</v>
      </c>
      <c r="F667" s="14"/>
      <c r="G667" s="13">
        <v>27507</v>
      </c>
      <c r="H667" s="4"/>
      <c r="I667" s="118"/>
    </row>
    <row r="668" spans="2:9" s="8" customFormat="1" ht="14.25" customHeight="1" x14ac:dyDescent="0.2">
      <c r="B668" s="615" t="s">
        <v>1775</v>
      </c>
      <c r="C668" s="662"/>
      <c r="D668" s="15" t="s">
        <v>383</v>
      </c>
      <c r="E668" s="132">
        <f t="shared" si="18"/>
        <v>33460.799999999996</v>
      </c>
      <c r="F668" s="14"/>
      <c r="G668" s="13">
        <v>27884</v>
      </c>
      <c r="H668" s="4"/>
      <c r="I668" s="118"/>
    </row>
    <row r="669" spans="2:9" s="8" customFormat="1" ht="14.25" customHeight="1" x14ac:dyDescent="0.2">
      <c r="B669" s="615" t="s">
        <v>1776</v>
      </c>
      <c r="C669" s="662"/>
      <c r="D669" s="15" t="s">
        <v>399</v>
      </c>
      <c r="E669" s="132">
        <f t="shared" si="18"/>
        <v>49105.2</v>
      </c>
      <c r="F669" s="14"/>
      <c r="G669" s="13">
        <v>40921</v>
      </c>
      <c r="H669" s="4"/>
      <c r="I669" s="118"/>
    </row>
    <row r="670" spans="2:9" s="8" customFormat="1" ht="14.25" customHeight="1" x14ac:dyDescent="0.2">
      <c r="B670" s="615" t="s">
        <v>1777</v>
      </c>
      <c r="C670" s="662"/>
      <c r="D670" s="15" t="s">
        <v>383</v>
      </c>
      <c r="E670" s="132">
        <f t="shared" si="18"/>
        <v>50581.2</v>
      </c>
      <c r="F670" s="14"/>
      <c r="G670" s="13">
        <v>42151</v>
      </c>
      <c r="H670" s="4"/>
      <c r="I670" s="118"/>
    </row>
    <row r="671" spans="2:9" s="8" customFormat="1" ht="14.25" customHeight="1" x14ac:dyDescent="0.2">
      <c r="B671" s="615" t="s">
        <v>400</v>
      </c>
      <c r="C671" s="662"/>
      <c r="D671" s="15" t="s">
        <v>399</v>
      </c>
      <c r="E671" s="132">
        <f t="shared" si="18"/>
        <v>33426</v>
      </c>
      <c r="F671" s="14"/>
      <c r="G671" s="13">
        <v>27855</v>
      </c>
      <c r="H671" s="4"/>
      <c r="I671" s="118"/>
    </row>
    <row r="672" spans="2:9" s="8" customFormat="1" ht="14.25" customHeight="1" x14ac:dyDescent="0.2">
      <c r="B672" s="615" t="s">
        <v>401</v>
      </c>
      <c r="C672" s="662"/>
      <c r="D672" s="15" t="s">
        <v>383</v>
      </c>
      <c r="E672" s="132">
        <f t="shared" si="18"/>
        <v>30811.199999999997</v>
      </c>
      <c r="F672" s="14"/>
      <c r="G672" s="13">
        <v>25676</v>
      </c>
      <c r="H672" s="4"/>
      <c r="I672" s="118"/>
    </row>
    <row r="673" spans="2:9" s="8" customFormat="1" ht="14.25" customHeight="1" x14ac:dyDescent="0.2">
      <c r="B673" s="615" t="s">
        <v>403</v>
      </c>
      <c r="C673" s="616"/>
      <c r="D673" s="15" t="s">
        <v>383</v>
      </c>
      <c r="E673" s="132">
        <f t="shared" si="18"/>
        <v>47941.2</v>
      </c>
      <c r="F673" s="19"/>
      <c r="G673" s="13">
        <v>39951</v>
      </c>
      <c r="H673" s="4"/>
      <c r="I673" s="118"/>
    </row>
    <row r="674" spans="2:9" s="8" customFormat="1" ht="14.25" customHeight="1" x14ac:dyDescent="0.2">
      <c r="B674" s="615" t="s">
        <v>1088</v>
      </c>
      <c r="C674" s="616"/>
      <c r="D674" s="15" t="s">
        <v>383</v>
      </c>
      <c r="E674" s="132">
        <f t="shared" si="18"/>
        <v>14695.199999999999</v>
      </c>
      <c r="F674" s="19"/>
      <c r="G674" s="13">
        <v>12246</v>
      </c>
      <c r="H674" s="4"/>
      <c r="I674" s="118"/>
    </row>
    <row r="675" spans="2:9" s="8" customFormat="1" ht="14.25" customHeight="1" x14ac:dyDescent="0.2">
      <c r="B675" s="615" t="s">
        <v>404</v>
      </c>
      <c r="C675" s="616"/>
      <c r="D675" s="15" t="s">
        <v>383</v>
      </c>
      <c r="E675" s="132">
        <f t="shared" si="18"/>
        <v>69148.800000000003</v>
      </c>
      <c r="F675" s="19"/>
      <c r="G675" s="13">
        <v>57624</v>
      </c>
      <c r="H675" s="4"/>
      <c r="I675" s="118"/>
    </row>
    <row r="676" spans="2:9" s="8" customFormat="1" ht="14.25" customHeight="1" x14ac:dyDescent="0.2">
      <c r="B676" s="615" t="s">
        <v>405</v>
      </c>
      <c r="C676" s="616"/>
      <c r="D676" s="15" t="s">
        <v>383</v>
      </c>
      <c r="E676" s="132">
        <f t="shared" si="18"/>
        <v>110654.39999999999</v>
      </c>
      <c r="F676" s="19"/>
      <c r="G676" s="13">
        <v>92212</v>
      </c>
      <c r="H676" s="4"/>
      <c r="I676" s="118"/>
    </row>
    <row r="677" spans="2:9" s="8" customFormat="1" ht="14.25" customHeight="1" x14ac:dyDescent="0.2">
      <c r="B677" s="615" t="s">
        <v>406</v>
      </c>
      <c r="C677" s="662"/>
      <c r="D677" s="15" t="s">
        <v>383</v>
      </c>
      <c r="E677" s="132">
        <f t="shared" si="18"/>
        <v>162100.79999999999</v>
      </c>
      <c r="F677" s="19"/>
      <c r="G677" s="23">
        <v>135084</v>
      </c>
      <c r="H677" s="4"/>
      <c r="I677" s="118"/>
    </row>
    <row r="678" spans="2:9" s="8" customFormat="1" ht="15" customHeight="1" x14ac:dyDescent="0.2">
      <c r="B678" s="615" t="s">
        <v>407</v>
      </c>
      <c r="C678" s="662"/>
      <c r="D678" s="15" t="s">
        <v>383</v>
      </c>
      <c r="E678" s="132">
        <f t="shared" si="18"/>
        <v>184478.4</v>
      </c>
      <c r="F678" s="19"/>
      <c r="G678" s="23">
        <v>153732</v>
      </c>
      <c r="H678" s="4"/>
      <c r="I678" s="118">
        <v>9235</v>
      </c>
    </row>
    <row r="679" spans="2:9" s="8" customFormat="1" ht="15" customHeight="1" thickBot="1" x14ac:dyDescent="0.25">
      <c r="B679" s="615" t="s">
        <v>408</v>
      </c>
      <c r="C679" s="662"/>
      <c r="D679" s="15" t="s">
        <v>383</v>
      </c>
      <c r="E679" s="132">
        <f t="shared" si="18"/>
        <v>204075.6</v>
      </c>
      <c r="F679" s="19"/>
      <c r="G679" s="23">
        <v>170063</v>
      </c>
      <c r="H679" s="4"/>
      <c r="I679" s="118">
        <v>3000</v>
      </c>
    </row>
    <row r="680" spans="2:9" s="8" customFormat="1" ht="16.5" customHeight="1" thickBot="1" x14ac:dyDescent="0.25">
      <c r="B680" s="658" t="s">
        <v>409</v>
      </c>
      <c r="C680" s="659"/>
      <c r="D680" s="659"/>
      <c r="E680" s="660"/>
      <c r="F680" s="661"/>
      <c r="G680" s="94"/>
      <c r="H680" s="4"/>
      <c r="I680" s="118"/>
    </row>
    <row r="681" spans="2:9" ht="15.75" customHeight="1" x14ac:dyDescent="0.2">
      <c r="B681" s="625" t="s">
        <v>410</v>
      </c>
      <c r="C681" s="652"/>
      <c r="D681" s="39" t="s">
        <v>153</v>
      </c>
      <c r="E681" s="38">
        <f>G681*1.2</f>
        <v>301105.2</v>
      </c>
      <c r="F681" s="11"/>
      <c r="G681" s="13">
        <v>250921</v>
      </c>
    </row>
    <row r="682" spans="2:9" s="8" customFormat="1" ht="15" customHeight="1" x14ac:dyDescent="0.2">
      <c r="B682" s="615" t="s">
        <v>411</v>
      </c>
      <c r="C682" s="662"/>
      <c r="D682" s="32" t="s">
        <v>153</v>
      </c>
      <c r="E682" s="31">
        <f>G682*1.2</f>
        <v>125908.79999999999</v>
      </c>
      <c r="F682" s="96"/>
      <c r="G682" s="13">
        <v>104924</v>
      </c>
      <c r="H682" s="4"/>
      <c r="I682" s="118">
        <v>184340</v>
      </c>
    </row>
    <row r="683" spans="2:9" s="8" customFormat="1" ht="16.5" customHeight="1" x14ac:dyDescent="0.2">
      <c r="B683" s="615" t="s">
        <v>412</v>
      </c>
      <c r="C683" s="662"/>
      <c r="D683" s="32" t="s">
        <v>413</v>
      </c>
      <c r="E683" s="31">
        <f>G683*1.2</f>
        <v>9638.4</v>
      </c>
      <c r="F683" s="96"/>
      <c r="G683" s="13">
        <v>8032</v>
      </c>
      <c r="H683" s="4"/>
      <c r="I683" s="118"/>
    </row>
    <row r="684" spans="2:9" ht="18" customHeight="1" x14ac:dyDescent="0.2">
      <c r="B684" s="786" t="s">
        <v>414</v>
      </c>
      <c r="C684" s="662"/>
      <c r="D684" s="32" t="s">
        <v>415</v>
      </c>
      <c r="E684" s="31">
        <f>G684*1.2</f>
        <v>3463.2</v>
      </c>
      <c r="F684" s="96"/>
      <c r="G684" s="9">
        <v>2886</v>
      </c>
    </row>
    <row r="685" spans="2:9" s="8" customFormat="1" ht="15" customHeight="1" thickBot="1" x14ac:dyDescent="0.25">
      <c r="B685" s="810" t="s">
        <v>416</v>
      </c>
      <c r="C685" s="811"/>
      <c r="D685" s="114" t="s">
        <v>417</v>
      </c>
      <c r="E685" s="28">
        <f>G685*1.2</f>
        <v>157153.19999999998</v>
      </c>
      <c r="F685" s="98"/>
      <c r="G685" s="9">
        <v>130961</v>
      </c>
      <c r="H685" s="153">
        <v>23271</v>
      </c>
      <c r="I685" s="118"/>
    </row>
    <row r="686" spans="2:9" s="8" customFormat="1" ht="15" hidden="1" customHeight="1" x14ac:dyDescent="0.2">
      <c r="B686" s="615" t="s">
        <v>418</v>
      </c>
      <c r="C686" s="662"/>
      <c r="D686" s="15" t="s">
        <v>339</v>
      </c>
      <c r="E686" s="132">
        <f>I524*1.05</f>
        <v>70875</v>
      </c>
      <c r="F686" s="14"/>
      <c r="G686" s="23"/>
      <c r="H686" s="153">
        <v>71620</v>
      </c>
      <c r="I686" s="118"/>
    </row>
    <row r="687" spans="2:9" s="8" customFormat="1" ht="15" hidden="1" customHeight="1" x14ac:dyDescent="0.2">
      <c r="B687" s="623" t="s">
        <v>419</v>
      </c>
      <c r="C687" s="662"/>
      <c r="D687" s="15" t="s">
        <v>339</v>
      </c>
      <c r="E687" s="133">
        <f>I525*1.05</f>
        <v>14094.150000000001</v>
      </c>
      <c r="F687" s="14"/>
      <c r="G687" s="23"/>
      <c r="H687" s="154">
        <v>260434</v>
      </c>
      <c r="I687" s="118"/>
    </row>
    <row r="688" spans="2:9" s="8" customFormat="1" ht="15" hidden="1" customHeight="1" thickBot="1" x14ac:dyDescent="0.25">
      <c r="B688" s="787" t="s">
        <v>420</v>
      </c>
      <c r="C688" s="712"/>
      <c r="D688" s="12" t="s">
        <v>339</v>
      </c>
      <c r="E688" s="155">
        <f>I536*1.05</f>
        <v>256126.5</v>
      </c>
      <c r="F688" s="98"/>
      <c r="G688" s="13">
        <v>8251.64</v>
      </c>
      <c r="H688" s="153">
        <v>26009</v>
      </c>
      <c r="I688" s="118"/>
    </row>
    <row r="689" spans="2:9" s="8" customFormat="1" ht="15" hidden="1" customHeight="1" thickBot="1" x14ac:dyDescent="0.25">
      <c r="B689" s="632" t="s">
        <v>421</v>
      </c>
      <c r="C689" s="633"/>
      <c r="D689" s="633"/>
      <c r="E689" s="633"/>
      <c r="F689" s="634"/>
      <c r="G689" s="23"/>
      <c r="H689" s="153">
        <v>78451</v>
      </c>
      <c r="I689" s="118"/>
    </row>
    <row r="690" spans="2:9" s="8" customFormat="1" ht="15" hidden="1" customHeight="1" x14ac:dyDescent="0.25">
      <c r="B690" s="808" t="s">
        <v>422</v>
      </c>
      <c r="C690" s="809"/>
      <c r="D690" s="156" t="s">
        <v>423</v>
      </c>
      <c r="E690" s="138">
        <f t="shared" ref="E690:E753" si="19">H685*1.2</f>
        <v>27925.200000000001</v>
      </c>
      <c r="F690" s="157"/>
      <c r="G690" s="121">
        <v>0.3</v>
      </c>
      <c r="H690" s="154">
        <v>285280</v>
      </c>
      <c r="I690" s="118"/>
    </row>
    <row r="691" spans="2:9" s="8" customFormat="1" ht="15" hidden="1" customHeight="1" x14ac:dyDescent="0.25">
      <c r="B691" s="804" t="s">
        <v>424</v>
      </c>
      <c r="C691" s="805"/>
      <c r="D691" s="158" t="s">
        <v>423</v>
      </c>
      <c r="E691" s="141">
        <f t="shared" si="19"/>
        <v>85944</v>
      </c>
      <c r="F691" s="159"/>
      <c r="G691" s="121">
        <v>0.3</v>
      </c>
      <c r="H691" s="160">
        <v>25687</v>
      </c>
      <c r="I691" s="118"/>
    </row>
    <row r="692" spans="2:9" s="8" customFormat="1" ht="15" hidden="1" customHeight="1" x14ac:dyDescent="0.25">
      <c r="B692" s="804" t="s">
        <v>425</v>
      </c>
      <c r="C692" s="805"/>
      <c r="D692" s="158" t="s">
        <v>426</v>
      </c>
      <c r="E692" s="141">
        <f t="shared" si="19"/>
        <v>312520.8</v>
      </c>
      <c r="F692" s="159"/>
      <c r="G692" s="121">
        <v>0.3</v>
      </c>
      <c r="H692" s="153">
        <v>81237</v>
      </c>
      <c r="I692" s="118"/>
    </row>
    <row r="693" spans="2:9" s="8" customFormat="1" ht="15" hidden="1" customHeight="1" x14ac:dyDescent="0.25">
      <c r="B693" s="161" t="s">
        <v>427</v>
      </c>
      <c r="C693" s="162"/>
      <c r="D693" s="158" t="s">
        <v>423</v>
      </c>
      <c r="E693" s="141">
        <f t="shared" si="19"/>
        <v>31210.799999999999</v>
      </c>
      <c r="F693" s="159"/>
      <c r="G693" s="121">
        <v>0.3</v>
      </c>
      <c r="H693" s="154">
        <v>289886</v>
      </c>
      <c r="I693" s="118"/>
    </row>
    <row r="694" spans="2:9" s="8" customFormat="1" ht="15" hidden="1" customHeight="1" x14ac:dyDescent="0.25">
      <c r="B694" s="161" t="s">
        <v>428</v>
      </c>
      <c r="C694" s="162"/>
      <c r="D694" s="158" t="s">
        <v>423</v>
      </c>
      <c r="E694" s="141">
        <f t="shared" si="19"/>
        <v>94141.2</v>
      </c>
      <c r="F694" s="159"/>
      <c r="G694" s="121">
        <v>0.3</v>
      </c>
      <c r="H694" s="153">
        <v>30439</v>
      </c>
      <c r="I694" s="118"/>
    </row>
    <row r="695" spans="2:9" s="8" customFormat="1" ht="15" hidden="1" customHeight="1" x14ac:dyDescent="0.25">
      <c r="B695" s="161" t="s">
        <v>429</v>
      </c>
      <c r="C695" s="162"/>
      <c r="D695" s="158" t="s">
        <v>426</v>
      </c>
      <c r="E695" s="141">
        <f t="shared" si="19"/>
        <v>342336</v>
      </c>
      <c r="F695" s="159"/>
      <c r="G695" s="121">
        <v>0.3</v>
      </c>
      <c r="H695" s="153">
        <v>90347</v>
      </c>
      <c r="I695" s="118"/>
    </row>
    <row r="696" spans="2:9" s="8" customFormat="1" ht="15" hidden="1" customHeight="1" x14ac:dyDescent="0.25">
      <c r="B696" s="163" t="s">
        <v>430</v>
      </c>
      <c r="C696" s="164"/>
      <c r="D696" s="165" t="s">
        <v>423</v>
      </c>
      <c r="E696" s="166">
        <f>H691*1.2</f>
        <v>30824.399999999998</v>
      </c>
      <c r="F696" s="159"/>
      <c r="G696" s="167">
        <v>0.3</v>
      </c>
      <c r="H696" s="154">
        <v>328537</v>
      </c>
      <c r="I696" s="118"/>
    </row>
    <row r="697" spans="2:9" s="8" customFormat="1" ht="15.75" hidden="1" customHeight="1" x14ac:dyDescent="0.25">
      <c r="B697" s="161" t="s">
        <v>431</v>
      </c>
      <c r="C697" s="162"/>
      <c r="D697" s="158" t="s">
        <v>423</v>
      </c>
      <c r="E697" s="141">
        <f t="shared" si="19"/>
        <v>97484.4</v>
      </c>
      <c r="F697" s="159"/>
      <c r="G697" s="121">
        <v>0.3</v>
      </c>
      <c r="H697" s="153">
        <v>25366</v>
      </c>
      <c r="I697" s="118"/>
    </row>
    <row r="698" spans="2:9" s="8" customFormat="1" ht="15" hidden="1" customHeight="1" x14ac:dyDescent="0.25">
      <c r="B698" s="161" t="s">
        <v>432</v>
      </c>
      <c r="C698" s="162"/>
      <c r="D698" s="158" t="s">
        <v>426</v>
      </c>
      <c r="E698" s="141">
        <f t="shared" si="19"/>
        <v>347863.2</v>
      </c>
      <c r="F698" s="159"/>
      <c r="G698" s="121">
        <v>0.3</v>
      </c>
      <c r="H698" s="153">
        <v>77440</v>
      </c>
      <c r="I698" s="118"/>
    </row>
    <row r="699" spans="2:9" s="8" customFormat="1" ht="15" hidden="1" customHeight="1" x14ac:dyDescent="0.25">
      <c r="B699" s="161" t="s">
        <v>433</v>
      </c>
      <c r="C699" s="162"/>
      <c r="D699" s="158" t="s">
        <v>423</v>
      </c>
      <c r="E699" s="141">
        <f t="shared" si="19"/>
        <v>36526.799999999996</v>
      </c>
      <c r="F699" s="159"/>
      <c r="G699" s="121">
        <v>0.3</v>
      </c>
      <c r="H699" s="154">
        <v>281600</v>
      </c>
      <c r="I699" s="118"/>
    </row>
    <row r="700" spans="2:9" s="8" customFormat="1" ht="15" hidden="1" customHeight="1" x14ac:dyDescent="0.25">
      <c r="B700" s="161" t="s">
        <v>434</v>
      </c>
      <c r="C700" s="162"/>
      <c r="D700" s="158" t="s">
        <v>423</v>
      </c>
      <c r="E700" s="141">
        <f t="shared" si="19"/>
        <v>108416.4</v>
      </c>
      <c r="F700" s="159"/>
      <c r="G700" s="121">
        <v>0.3</v>
      </c>
      <c r="H700" s="153">
        <v>30680</v>
      </c>
      <c r="I700" s="118"/>
    </row>
    <row r="701" spans="2:9" s="8" customFormat="1" ht="15" hidden="1" customHeight="1" x14ac:dyDescent="0.25">
      <c r="B701" s="161" t="s">
        <v>435</v>
      </c>
      <c r="C701" s="162"/>
      <c r="D701" s="158" t="s">
        <v>426</v>
      </c>
      <c r="E701" s="141">
        <f t="shared" si="19"/>
        <v>394244.39999999997</v>
      </c>
      <c r="F701" s="159"/>
      <c r="G701" s="121">
        <v>0.3</v>
      </c>
      <c r="H701" s="153">
        <v>85539</v>
      </c>
      <c r="I701" s="118"/>
    </row>
    <row r="702" spans="2:9" s="8" customFormat="1" ht="15" hidden="1" customHeight="1" x14ac:dyDescent="0.25">
      <c r="B702" s="161" t="s">
        <v>436</v>
      </c>
      <c r="C702" s="162"/>
      <c r="D702" s="158" t="s">
        <v>423</v>
      </c>
      <c r="E702" s="141">
        <f t="shared" si="19"/>
        <v>30439.199999999997</v>
      </c>
      <c r="F702" s="159"/>
      <c r="G702" s="121">
        <v>0.3</v>
      </c>
      <c r="H702" s="153">
        <v>31969</v>
      </c>
      <c r="I702" s="118"/>
    </row>
    <row r="703" spans="2:9" s="8" customFormat="1" ht="15" hidden="1" customHeight="1" x14ac:dyDescent="0.25">
      <c r="B703" s="161" t="s">
        <v>437</v>
      </c>
      <c r="C703" s="162"/>
      <c r="D703" s="158" t="s">
        <v>423</v>
      </c>
      <c r="E703" s="141">
        <f t="shared" si="19"/>
        <v>92928</v>
      </c>
      <c r="F703" s="159"/>
      <c r="G703" s="121">
        <v>0.3</v>
      </c>
      <c r="H703" s="154">
        <v>343257</v>
      </c>
      <c r="I703" s="118"/>
    </row>
    <row r="704" spans="2:9" s="8" customFormat="1" ht="15" hidden="1" customHeight="1" x14ac:dyDescent="0.25">
      <c r="B704" s="161" t="s">
        <v>438</v>
      </c>
      <c r="C704" s="162"/>
      <c r="D704" s="158" t="s">
        <v>426</v>
      </c>
      <c r="E704" s="141">
        <f t="shared" si="19"/>
        <v>337920</v>
      </c>
      <c r="F704" s="159"/>
      <c r="G704" s="121">
        <v>0.3</v>
      </c>
      <c r="H704" s="153">
        <v>34383</v>
      </c>
      <c r="I704" s="118"/>
    </row>
    <row r="705" spans="2:9" s="8" customFormat="1" ht="15" hidden="1" customHeight="1" x14ac:dyDescent="0.25">
      <c r="B705" s="161" t="s">
        <v>439</v>
      </c>
      <c r="C705" s="162"/>
      <c r="D705" s="158" t="s">
        <v>423</v>
      </c>
      <c r="E705" s="141">
        <f t="shared" si="19"/>
        <v>36816</v>
      </c>
      <c r="F705" s="159"/>
      <c r="G705" s="121">
        <v>0.3</v>
      </c>
      <c r="H705" s="154">
        <v>369943</v>
      </c>
      <c r="I705" s="118"/>
    </row>
    <row r="706" spans="2:9" s="8" customFormat="1" ht="15" hidden="1" customHeight="1" x14ac:dyDescent="0.25">
      <c r="B706" s="161" t="s">
        <v>440</v>
      </c>
      <c r="C706" s="162"/>
      <c r="D706" s="158" t="s">
        <v>423</v>
      </c>
      <c r="E706" s="141">
        <f t="shared" si="19"/>
        <v>102646.8</v>
      </c>
      <c r="F706" s="159"/>
      <c r="G706" s="121">
        <v>0.3</v>
      </c>
      <c r="H706" s="153">
        <v>47014</v>
      </c>
      <c r="I706" s="118"/>
    </row>
    <row r="707" spans="2:9" s="8" customFormat="1" ht="15" hidden="1" customHeight="1" x14ac:dyDescent="0.25">
      <c r="B707" s="161" t="s">
        <v>441</v>
      </c>
      <c r="C707" s="162"/>
      <c r="D707" s="158" t="s">
        <v>423</v>
      </c>
      <c r="E707" s="141">
        <f t="shared" si="19"/>
        <v>38362.799999999996</v>
      </c>
      <c r="F707" s="159"/>
      <c r="G707" s="121">
        <v>0.3</v>
      </c>
      <c r="H707" s="153">
        <v>136050</v>
      </c>
      <c r="I707" s="118"/>
    </row>
    <row r="708" spans="2:9" s="8" customFormat="1" ht="15" hidden="1" customHeight="1" x14ac:dyDescent="0.25">
      <c r="B708" s="161" t="s">
        <v>442</v>
      </c>
      <c r="C708" s="162"/>
      <c r="D708" s="158" t="s">
        <v>426</v>
      </c>
      <c r="E708" s="141">
        <f t="shared" si="19"/>
        <v>411908.39999999997</v>
      </c>
      <c r="F708" s="159"/>
      <c r="G708" s="121">
        <v>0.3</v>
      </c>
      <c r="H708" s="153">
        <v>38256</v>
      </c>
      <c r="I708" s="118"/>
    </row>
    <row r="709" spans="2:9" s="8" customFormat="1" ht="15" hidden="1" customHeight="1" x14ac:dyDescent="0.25">
      <c r="B709" s="161" t="s">
        <v>443</v>
      </c>
      <c r="C709" s="162"/>
      <c r="D709" s="158" t="s">
        <v>423</v>
      </c>
      <c r="E709" s="141">
        <f t="shared" si="19"/>
        <v>41259.599999999999</v>
      </c>
      <c r="F709" s="159"/>
      <c r="G709" s="121">
        <v>0.3</v>
      </c>
      <c r="H709" s="153">
        <v>102033</v>
      </c>
      <c r="I709" s="118"/>
    </row>
    <row r="710" spans="2:9" s="8" customFormat="1" ht="15" hidden="1" customHeight="1" x14ac:dyDescent="0.25">
      <c r="B710" s="161" t="s">
        <v>444</v>
      </c>
      <c r="C710" s="162"/>
      <c r="D710" s="158" t="s">
        <v>426</v>
      </c>
      <c r="E710" s="141">
        <f t="shared" si="19"/>
        <v>443931.6</v>
      </c>
      <c r="F710" s="159"/>
      <c r="G710" s="121">
        <v>0.3</v>
      </c>
      <c r="H710" s="153">
        <v>25284</v>
      </c>
      <c r="I710" s="118"/>
    </row>
    <row r="711" spans="2:9" s="8" customFormat="1" ht="15" hidden="1" customHeight="1" x14ac:dyDescent="0.25">
      <c r="B711" s="161" t="s">
        <v>445</v>
      </c>
      <c r="C711" s="162"/>
      <c r="D711" s="158" t="s">
        <v>97</v>
      </c>
      <c r="E711" s="141">
        <f t="shared" si="19"/>
        <v>56416.799999999996</v>
      </c>
      <c r="F711" s="159"/>
      <c r="G711" s="121">
        <v>0.3</v>
      </c>
      <c r="H711" s="153">
        <v>77931</v>
      </c>
      <c r="I711" s="118"/>
    </row>
    <row r="712" spans="2:9" s="8" customFormat="1" ht="15" hidden="1" customHeight="1" x14ac:dyDescent="0.25">
      <c r="B712" s="161" t="s">
        <v>446</v>
      </c>
      <c r="C712" s="162"/>
      <c r="D712" s="158" t="s">
        <v>97</v>
      </c>
      <c r="E712" s="141">
        <f t="shared" si="19"/>
        <v>163260</v>
      </c>
      <c r="F712" s="159"/>
      <c r="G712" s="121">
        <v>0.3</v>
      </c>
      <c r="H712" s="153">
        <v>133220</v>
      </c>
      <c r="I712" s="118"/>
    </row>
    <row r="713" spans="2:9" s="8" customFormat="1" ht="15" hidden="1" customHeight="1" x14ac:dyDescent="0.25">
      <c r="B713" s="161" t="s">
        <v>447</v>
      </c>
      <c r="C713" s="162"/>
      <c r="D713" s="158" t="s">
        <v>97</v>
      </c>
      <c r="E713" s="141">
        <f t="shared" si="19"/>
        <v>45907.199999999997</v>
      </c>
      <c r="F713" s="159"/>
      <c r="G713" s="121">
        <v>0.3</v>
      </c>
      <c r="H713" s="153">
        <v>258500</v>
      </c>
      <c r="I713" s="118"/>
    </row>
    <row r="714" spans="2:9" s="8" customFormat="1" ht="15" hidden="1" customHeight="1" x14ac:dyDescent="0.25">
      <c r="B714" s="161" t="s">
        <v>448</v>
      </c>
      <c r="C714" s="162"/>
      <c r="D714" s="158" t="s">
        <v>97</v>
      </c>
      <c r="E714" s="141">
        <f t="shared" si="19"/>
        <v>122439.59999999999</v>
      </c>
      <c r="F714" s="159"/>
      <c r="G714" s="121">
        <v>0.3</v>
      </c>
      <c r="H714" s="153">
        <v>26654</v>
      </c>
      <c r="I714" s="118"/>
    </row>
    <row r="715" spans="2:9" s="8" customFormat="1" ht="15" hidden="1" customHeight="1" x14ac:dyDescent="0.25">
      <c r="B715" s="161" t="s">
        <v>449</v>
      </c>
      <c r="C715" s="162"/>
      <c r="D715" s="158" t="s">
        <v>97</v>
      </c>
      <c r="E715" s="141">
        <f t="shared" si="19"/>
        <v>30340.799999999999</v>
      </c>
      <c r="F715" s="159"/>
      <c r="G715" s="121">
        <v>0.3</v>
      </c>
      <c r="H715" s="153">
        <v>71309</v>
      </c>
      <c r="I715" s="118"/>
    </row>
    <row r="716" spans="2:9" s="8" customFormat="1" ht="15" hidden="1" customHeight="1" x14ac:dyDescent="0.25">
      <c r="B716" s="161" t="s">
        <v>450</v>
      </c>
      <c r="C716" s="162"/>
      <c r="D716" s="158" t="s">
        <v>97</v>
      </c>
      <c r="E716" s="141">
        <f t="shared" si="19"/>
        <v>93517.2</v>
      </c>
      <c r="F716" s="159"/>
      <c r="G716" s="121">
        <v>0.3</v>
      </c>
      <c r="H716" s="153">
        <v>122230</v>
      </c>
      <c r="I716" s="118"/>
    </row>
    <row r="717" spans="2:9" s="8" customFormat="1" ht="15" hidden="1" customHeight="1" x14ac:dyDescent="0.25">
      <c r="B717" s="161" t="s">
        <v>451</v>
      </c>
      <c r="C717" s="162"/>
      <c r="D717" s="158" t="s">
        <v>97</v>
      </c>
      <c r="E717" s="141">
        <f t="shared" si="19"/>
        <v>159864</v>
      </c>
      <c r="F717" s="159"/>
      <c r="G717" s="121">
        <v>0.3</v>
      </c>
      <c r="H717" s="153">
        <v>237700</v>
      </c>
      <c r="I717" s="118"/>
    </row>
    <row r="718" spans="2:9" s="8" customFormat="1" ht="15" hidden="1" customHeight="1" x14ac:dyDescent="0.25">
      <c r="B718" s="161" t="s">
        <v>452</v>
      </c>
      <c r="C718" s="162"/>
      <c r="D718" s="158" t="s">
        <v>97</v>
      </c>
      <c r="E718" s="141">
        <f t="shared" si="19"/>
        <v>310200</v>
      </c>
      <c r="F718" s="159"/>
      <c r="G718" s="121">
        <v>0.3</v>
      </c>
      <c r="H718" s="153">
        <v>24204</v>
      </c>
      <c r="I718" s="118"/>
    </row>
    <row r="719" spans="2:9" s="8" customFormat="1" ht="15" hidden="1" customHeight="1" x14ac:dyDescent="0.25">
      <c r="B719" s="161" t="s">
        <v>453</v>
      </c>
      <c r="C719" s="162"/>
      <c r="D719" s="158" t="s">
        <v>97</v>
      </c>
      <c r="E719" s="141">
        <f t="shared" si="19"/>
        <v>31984.799999999999</v>
      </c>
      <c r="F719" s="159"/>
      <c r="G719" s="121">
        <v>0.3</v>
      </c>
      <c r="H719" s="153">
        <v>51739</v>
      </c>
      <c r="I719" s="118"/>
    </row>
    <row r="720" spans="2:9" s="8" customFormat="1" ht="15" hidden="1" customHeight="1" x14ac:dyDescent="0.25">
      <c r="B720" s="161" t="s">
        <v>454</v>
      </c>
      <c r="C720" s="162"/>
      <c r="D720" s="158" t="s">
        <v>97</v>
      </c>
      <c r="E720" s="141">
        <f t="shared" si="19"/>
        <v>85570.8</v>
      </c>
      <c r="F720" s="159"/>
      <c r="G720" s="121">
        <v>0.3</v>
      </c>
      <c r="H720" s="154">
        <v>278927</v>
      </c>
      <c r="I720" s="118"/>
    </row>
    <row r="721" spans="2:9" s="8" customFormat="1" ht="15" hidden="1" customHeight="1" x14ac:dyDescent="0.25">
      <c r="B721" s="161" t="s">
        <v>455</v>
      </c>
      <c r="C721" s="162"/>
      <c r="D721" s="158" t="s">
        <v>97</v>
      </c>
      <c r="E721" s="141">
        <f t="shared" si="19"/>
        <v>146676</v>
      </c>
      <c r="F721" s="159"/>
      <c r="G721" s="121">
        <v>0.3</v>
      </c>
      <c r="H721" s="153">
        <v>25134</v>
      </c>
      <c r="I721" s="118"/>
    </row>
    <row r="722" spans="2:9" s="8" customFormat="1" ht="15" hidden="1" customHeight="1" x14ac:dyDescent="0.25">
      <c r="B722" s="161" t="s">
        <v>456</v>
      </c>
      <c r="C722" s="162"/>
      <c r="D722" s="158" t="s">
        <v>97</v>
      </c>
      <c r="E722" s="141">
        <f t="shared" si="19"/>
        <v>285240</v>
      </c>
      <c r="F722" s="159"/>
      <c r="G722" s="121">
        <v>0.3</v>
      </c>
      <c r="H722" s="153">
        <v>53729</v>
      </c>
      <c r="I722" s="118"/>
    </row>
    <row r="723" spans="2:9" s="8" customFormat="1" ht="15" hidden="1" customHeight="1" x14ac:dyDescent="0.25">
      <c r="B723" s="161" t="s">
        <v>457</v>
      </c>
      <c r="C723" s="162"/>
      <c r="D723" s="158" t="s">
        <v>423</v>
      </c>
      <c r="E723" s="141">
        <f t="shared" si="19"/>
        <v>29044.799999999999</v>
      </c>
      <c r="F723" s="159"/>
      <c r="G723" s="121">
        <v>0.21</v>
      </c>
      <c r="H723" s="154">
        <v>289662</v>
      </c>
      <c r="I723" s="118"/>
    </row>
    <row r="724" spans="2:9" s="8" customFormat="1" ht="15" hidden="1" customHeight="1" x14ac:dyDescent="0.25">
      <c r="B724" s="161" t="s">
        <v>458</v>
      </c>
      <c r="C724" s="162"/>
      <c r="D724" s="158" t="s">
        <v>423</v>
      </c>
      <c r="E724" s="141">
        <f t="shared" si="19"/>
        <v>62086.799999999996</v>
      </c>
      <c r="F724" s="159"/>
      <c r="G724" s="121">
        <v>0.21</v>
      </c>
      <c r="H724" s="153">
        <v>24178</v>
      </c>
      <c r="I724" s="118"/>
    </row>
    <row r="725" spans="2:9" s="8" customFormat="1" ht="15" hidden="1" customHeight="1" x14ac:dyDescent="0.25">
      <c r="B725" s="804" t="s">
        <v>459</v>
      </c>
      <c r="C725" s="805"/>
      <c r="D725" s="158" t="s">
        <v>426</v>
      </c>
      <c r="E725" s="141">
        <f t="shared" si="19"/>
        <v>334712.39999999997</v>
      </c>
      <c r="F725" s="159"/>
      <c r="G725" s="121">
        <v>0.21</v>
      </c>
      <c r="H725" s="153">
        <v>52666</v>
      </c>
      <c r="I725" s="118"/>
    </row>
    <row r="726" spans="2:9" s="8" customFormat="1" ht="15" hidden="1" customHeight="1" x14ac:dyDescent="0.25">
      <c r="B726" s="161" t="s">
        <v>460</v>
      </c>
      <c r="C726" s="162"/>
      <c r="D726" s="158" t="s">
        <v>423</v>
      </c>
      <c r="E726" s="141">
        <f t="shared" si="19"/>
        <v>30160.799999999999</v>
      </c>
      <c r="F726" s="159"/>
      <c r="G726" s="121">
        <v>0.21</v>
      </c>
      <c r="H726" s="154">
        <v>284997</v>
      </c>
      <c r="I726" s="118"/>
    </row>
    <row r="727" spans="2:9" s="8" customFormat="1" ht="15" hidden="1" customHeight="1" x14ac:dyDescent="0.25">
      <c r="B727" s="161" t="s">
        <v>461</v>
      </c>
      <c r="C727" s="162"/>
      <c r="D727" s="158" t="s">
        <v>423</v>
      </c>
      <c r="E727" s="141">
        <f t="shared" si="19"/>
        <v>64474.799999999996</v>
      </c>
      <c r="F727" s="159"/>
      <c r="G727" s="121">
        <v>0.21</v>
      </c>
      <c r="H727" s="153">
        <v>25516</v>
      </c>
      <c r="I727" s="118"/>
    </row>
    <row r="728" spans="2:9" s="8" customFormat="1" ht="15" hidden="1" customHeight="1" x14ac:dyDescent="0.25">
      <c r="B728" s="804" t="s">
        <v>462</v>
      </c>
      <c r="C728" s="805"/>
      <c r="D728" s="158" t="s">
        <v>426</v>
      </c>
      <c r="E728" s="141">
        <f t="shared" si="19"/>
        <v>347594.39999999997</v>
      </c>
      <c r="F728" s="159"/>
      <c r="G728" s="121">
        <v>0.21</v>
      </c>
      <c r="H728" s="153">
        <v>54580</v>
      </c>
      <c r="I728" s="118"/>
    </row>
    <row r="729" spans="2:9" s="8" customFormat="1" ht="15" hidden="1" customHeight="1" x14ac:dyDescent="0.25">
      <c r="B729" s="161" t="s">
        <v>463</v>
      </c>
      <c r="C729" s="162"/>
      <c r="D729" s="158" t="s">
        <v>423</v>
      </c>
      <c r="E729" s="141">
        <f t="shared" si="19"/>
        <v>29013.599999999999</v>
      </c>
      <c r="F729" s="159"/>
      <c r="G729" s="121">
        <v>0.21</v>
      </c>
      <c r="H729" s="154">
        <v>294327</v>
      </c>
      <c r="I729" s="118"/>
    </row>
    <row r="730" spans="2:9" s="8" customFormat="1" ht="15" hidden="1" customHeight="1" x14ac:dyDescent="0.25">
      <c r="B730" s="161" t="s">
        <v>464</v>
      </c>
      <c r="C730" s="162"/>
      <c r="D730" s="158" t="s">
        <v>423</v>
      </c>
      <c r="E730" s="141">
        <f t="shared" si="19"/>
        <v>63199.199999999997</v>
      </c>
      <c r="F730" s="159"/>
      <c r="G730" s="121">
        <v>0.21</v>
      </c>
      <c r="H730" s="153">
        <v>25038</v>
      </c>
      <c r="I730" s="118"/>
    </row>
    <row r="731" spans="2:9" s="8" customFormat="1" ht="15" hidden="1" customHeight="1" x14ac:dyDescent="0.25">
      <c r="B731" s="804" t="s">
        <v>465</v>
      </c>
      <c r="C731" s="805"/>
      <c r="D731" s="158" t="s">
        <v>426</v>
      </c>
      <c r="E731" s="141">
        <f t="shared" si="19"/>
        <v>341996.39999999997</v>
      </c>
      <c r="F731" s="159"/>
      <c r="G731" s="121">
        <v>0.21</v>
      </c>
      <c r="H731" s="153">
        <v>53729</v>
      </c>
      <c r="I731" s="118"/>
    </row>
    <row r="732" spans="2:9" s="8" customFormat="1" ht="15" hidden="1" customHeight="1" x14ac:dyDescent="0.25">
      <c r="B732" s="161" t="s">
        <v>466</v>
      </c>
      <c r="C732" s="162"/>
      <c r="D732" s="158" t="s">
        <v>423</v>
      </c>
      <c r="E732" s="141">
        <f t="shared" si="19"/>
        <v>30619.199999999997</v>
      </c>
      <c r="F732" s="159"/>
      <c r="G732" s="121">
        <v>0.21</v>
      </c>
      <c r="H732" s="154">
        <v>289662</v>
      </c>
      <c r="I732" s="118"/>
    </row>
    <row r="733" spans="2:9" s="8" customFormat="1" ht="15" hidden="1" customHeight="1" x14ac:dyDescent="0.25">
      <c r="B733" s="161" t="s">
        <v>467</v>
      </c>
      <c r="C733" s="162"/>
      <c r="D733" s="158" t="s">
        <v>423</v>
      </c>
      <c r="E733" s="141">
        <f t="shared" si="19"/>
        <v>65496</v>
      </c>
      <c r="F733" s="159"/>
      <c r="G733" s="121">
        <v>0.21</v>
      </c>
      <c r="H733" s="153">
        <v>27523</v>
      </c>
      <c r="I733" s="118"/>
    </row>
    <row r="734" spans="2:9" s="8" customFormat="1" ht="15" hidden="1" customHeight="1" x14ac:dyDescent="0.25">
      <c r="B734" s="804" t="s">
        <v>468</v>
      </c>
      <c r="C734" s="805"/>
      <c r="D734" s="158" t="s">
        <v>426</v>
      </c>
      <c r="E734" s="141">
        <f t="shared" si="19"/>
        <v>353192.39999999997</v>
      </c>
      <c r="F734" s="159"/>
      <c r="G734" s="121">
        <v>0.21</v>
      </c>
      <c r="H734" s="153">
        <v>59038</v>
      </c>
      <c r="I734" s="118"/>
    </row>
    <row r="735" spans="2:9" s="8" customFormat="1" ht="15" hidden="1" customHeight="1" x14ac:dyDescent="0.25">
      <c r="B735" s="161" t="s">
        <v>469</v>
      </c>
      <c r="C735" s="162"/>
      <c r="D735" s="158" t="s">
        <v>423</v>
      </c>
      <c r="E735" s="141">
        <f t="shared" si="19"/>
        <v>30045.599999999999</v>
      </c>
      <c r="F735" s="159"/>
      <c r="G735" s="121">
        <v>0.21</v>
      </c>
      <c r="H735" s="153">
        <v>24943</v>
      </c>
      <c r="I735" s="118"/>
    </row>
    <row r="736" spans="2:9" s="8" customFormat="1" ht="15" hidden="1" customHeight="1" x14ac:dyDescent="0.25">
      <c r="B736" s="161" t="s">
        <v>470</v>
      </c>
      <c r="C736" s="162"/>
      <c r="D736" s="158" t="s">
        <v>423</v>
      </c>
      <c r="E736" s="141">
        <f t="shared" si="19"/>
        <v>64474.799999999996</v>
      </c>
      <c r="F736" s="159"/>
      <c r="G736" s="121">
        <v>0.21</v>
      </c>
      <c r="H736" s="153">
        <v>53514</v>
      </c>
      <c r="I736" s="118"/>
    </row>
    <row r="737" spans="2:9" s="8" customFormat="1" ht="15" hidden="1" customHeight="1" x14ac:dyDescent="0.25">
      <c r="B737" s="161" t="s">
        <v>471</v>
      </c>
      <c r="C737" s="162"/>
      <c r="D737" s="158" t="s">
        <v>426</v>
      </c>
      <c r="E737" s="141">
        <f t="shared" si="19"/>
        <v>347594.39999999997</v>
      </c>
      <c r="F737" s="159"/>
      <c r="G737" s="121">
        <v>0.21</v>
      </c>
      <c r="H737" s="153">
        <v>24042</v>
      </c>
      <c r="I737" s="118"/>
    </row>
    <row r="738" spans="2:9" s="8" customFormat="1" ht="15" hidden="1" customHeight="1" x14ac:dyDescent="0.25">
      <c r="B738" s="161" t="s">
        <v>472</v>
      </c>
      <c r="C738" s="162"/>
      <c r="D738" s="158" t="s">
        <v>423</v>
      </c>
      <c r="E738" s="141">
        <f t="shared" si="19"/>
        <v>33027.599999999999</v>
      </c>
      <c r="F738" s="159"/>
      <c r="G738" s="121">
        <v>0.21</v>
      </c>
      <c r="H738" s="153">
        <v>56914</v>
      </c>
      <c r="I738" s="118"/>
    </row>
    <row r="739" spans="2:9" s="8" customFormat="1" ht="15" hidden="1" customHeight="1" x14ac:dyDescent="0.25">
      <c r="B739" s="161" t="s">
        <v>473</v>
      </c>
      <c r="C739" s="162"/>
      <c r="D739" s="158" t="s">
        <v>423</v>
      </c>
      <c r="E739" s="141">
        <f t="shared" si="19"/>
        <v>70845.599999999991</v>
      </c>
      <c r="F739" s="159"/>
      <c r="G739" s="121">
        <v>0.21</v>
      </c>
      <c r="H739" s="153">
        <v>23224</v>
      </c>
      <c r="I739" s="118"/>
    </row>
    <row r="740" spans="2:9" s="8" customFormat="1" ht="15" hidden="1" customHeight="1" x14ac:dyDescent="0.25">
      <c r="B740" s="161" t="s">
        <v>474</v>
      </c>
      <c r="C740" s="162"/>
      <c r="D740" s="158" t="s">
        <v>423</v>
      </c>
      <c r="E740" s="141">
        <f t="shared" si="19"/>
        <v>29931.599999999999</v>
      </c>
      <c r="F740" s="159"/>
      <c r="G740" s="121">
        <v>0.21</v>
      </c>
      <c r="H740" s="153">
        <v>49271</v>
      </c>
      <c r="I740" s="118"/>
    </row>
    <row r="741" spans="2:9" s="8" customFormat="1" ht="15" hidden="1" customHeight="1" x14ac:dyDescent="0.25">
      <c r="B741" s="161" t="s">
        <v>475</v>
      </c>
      <c r="C741" s="162"/>
      <c r="D741" s="158" t="s">
        <v>423</v>
      </c>
      <c r="E741" s="141">
        <f t="shared" si="19"/>
        <v>64216.799999999996</v>
      </c>
      <c r="F741" s="159"/>
      <c r="G741" s="121">
        <v>0.21</v>
      </c>
      <c r="H741" s="153">
        <v>26280</v>
      </c>
      <c r="I741" s="118"/>
    </row>
    <row r="742" spans="2:9" s="8" customFormat="1" ht="15" hidden="1" customHeight="1" x14ac:dyDescent="0.25">
      <c r="B742" s="161" t="s">
        <v>476</v>
      </c>
      <c r="C742" s="162"/>
      <c r="D742" s="158" t="s">
        <v>423</v>
      </c>
      <c r="E742" s="141">
        <f t="shared" si="19"/>
        <v>28850.399999999998</v>
      </c>
      <c r="F742" s="159"/>
      <c r="G742" s="121">
        <v>0.21</v>
      </c>
      <c r="H742" s="153">
        <v>56491</v>
      </c>
      <c r="I742" s="118"/>
    </row>
    <row r="743" spans="2:9" s="8" customFormat="1" ht="16.5" hidden="1" customHeight="1" x14ac:dyDescent="0.25">
      <c r="B743" s="161" t="s">
        <v>477</v>
      </c>
      <c r="C743" s="162"/>
      <c r="D743" s="158" t="s">
        <v>423</v>
      </c>
      <c r="E743" s="141">
        <f t="shared" si="19"/>
        <v>68296.800000000003</v>
      </c>
      <c r="F743" s="159"/>
      <c r="G743" s="121">
        <v>0.21</v>
      </c>
      <c r="H743" s="153">
        <v>26949</v>
      </c>
      <c r="I743" s="118"/>
    </row>
    <row r="744" spans="2:9" s="8" customFormat="1" ht="15" hidden="1" customHeight="1" x14ac:dyDescent="0.25">
      <c r="B744" s="161" t="s">
        <v>478</v>
      </c>
      <c r="C744" s="162"/>
      <c r="D744" s="158" t="s">
        <v>423</v>
      </c>
      <c r="E744" s="141">
        <f t="shared" si="19"/>
        <v>27868.799999999999</v>
      </c>
      <c r="F744" s="159"/>
      <c r="G744" s="121">
        <v>0.21</v>
      </c>
      <c r="H744" s="153">
        <v>57762</v>
      </c>
      <c r="I744" s="118"/>
    </row>
    <row r="745" spans="2:9" s="8" customFormat="1" ht="15" hidden="1" customHeight="1" x14ac:dyDescent="0.25">
      <c r="B745" s="161" t="s">
        <v>479</v>
      </c>
      <c r="C745" s="162"/>
      <c r="D745" s="158" t="s">
        <v>423</v>
      </c>
      <c r="E745" s="141">
        <f t="shared" si="19"/>
        <v>59125.2</v>
      </c>
      <c r="F745" s="159"/>
      <c r="G745" s="121">
        <v>0.21</v>
      </c>
      <c r="H745" s="153">
        <v>24752</v>
      </c>
      <c r="I745" s="118"/>
    </row>
    <row r="746" spans="2:9" s="8" customFormat="1" ht="15" hidden="1" customHeight="1" x14ac:dyDescent="0.25">
      <c r="B746" s="161" t="s">
        <v>480</v>
      </c>
      <c r="C746" s="162"/>
      <c r="D746" s="158" t="s">
        <v>423</v>
      </c>
      <c r="E746" s="141">
        <f t="shared" si="19"/>
        <v>31536</v>
      </c>
      <c r="F746" s="159"/>
      <c r="G746" s="121">
        <v>0.21</v>
      </c>
      <c r="H746" s="153">
        <v>52666</v>
      </c>
      <c r="I746" s="118"/>
    </row>
    <row r="747" spans="2:9" s="8" customFormat="1" ht="15" hidden="1" customHeight="1" x14ac:dyDescent="0.25">
      <c r="B747" s="161" t="s">
        <v>481</v>
      </c>
      <c r="C747" s="162"/>
      <c r="D747" s="158" t="s">
        <v>423</v>
      </c>
      <c r="E747" s="141">
        <f t="shared" si="19"/>
        <v>67789.2</v>
      </c>
      <c r="F747" s="159"/>
      <c r="G747" s="121">
        <v>0.21</v>
      </c>
      <c r="H747" s="154">
        <v>292001</v>
      </c>
      <c r="I747" s="118"/>
    </row>
    <row r="748" spans="2:9" s="8" customFormat="1" ht="15" hidden="1" customHeight="1" x14ac:dyDescent="0.25">
      <c r="B748" s="806" t="s">
        <v>482</v>
      </c>
      <c r="C748" s="807"/>
      <c r="D748" s="158" t="s">
        <v>423</v>
      </c>
      <c r="E748" s="141">
        <f t="shared" si="19"/>
        <v>32338.799999999999</v>
      </c>
      <c r="F748" s="159"/>
      <c r="G748" s="121">
        <v>0.21</v>
      </c>
      <c r="H748" s="153">
        <v>20134</v>
      </c>
      <c r="I748" s="118"/>
    </row>
    <row r="749" spans="2:9" s="8" customFormat="1" ht="15" hidden="1" customHeight="1" x14ac:dyDescent="0.25">
      <c r="B749" s="161" t="s">
        <v>483</v>
      </c>
      <c r="C749" s="162"/>
      <c r="D749" s="158" t="s">
        <v>423</v>
      </c>
      <c r="E749" s="141">
        <f t="shared" si="19"/>
        <v>69314.399999999994</v>
      </c>
      <c r="F749" s="159"/>
      <c r="G749" s="121">
        <v>0.21</v>
      </c>
      <c r="H749" s="153">
        <v>49484</v>
      </c>
      <c r="I749" s="118"/>
    </row>
    <row r="750" spans="2:9" s="8" customFormat="1" ht="15" hidden="1" customHeight="1" x14ac:dyDescent="0.25">
      <c r="B750" s="161" t="s">
        <v>484</v>
      </c>
      <c r="C750" s="162"/>
      <c r="D750" s="158" t="s">
        <v>423</v>
      </c>
      <c r="E750" s="141">
        <f t="shared" si="19"/>
        <v>29702.399999999998</v>
      </c>
      <c r="F750" s="159"/>
      <c r="G750" s="121">
        <v>0.21</v>
      </c>
      <c r="H750" s="154">
        <v>233608</v>
      </c>
      <c r="I750" s="118"/>
    </row>
    <row r="751" spans="2:9" s="8" customFormat="1" ht="15" hidden="1" customHeight="1" x14ac:dyDescent="0.25">
      <c r="B751" s="161" t="s">
        <v>485</v>
      </c>
      <c r="C751" s="162"/>
      <c r="D751" s="158" t="s">
        <v>423</v>
      </c>
      <c r="E751" s="141">
        <f t="shared" si="19"/>
        <v>63199.199999999997</v>
      </c>
      <c r="F751" s="159"/>
      <c r="G751" s="121">
        <v>0.21</v>
      </c>
      <c r="H751" s="153">
        <v>22362</v>
      </c>
      <c r="I751" s="118"/>
    </row>
    <row r="752" spans="2:9" s="8" customFormat="1" ht="15" hidden="1" customHeight="1" x14ac:dyDescent="0.25">
      <c r="B752" s="804" t="s">
        <v>486</v>
      </c>
      <c r="C752" s="805"/>
      <c r="D752" s="158" t="s">
        <v>426</v>
      </c>
      <c r="E752" s="141">
        <f t="shared" si="19"/>
        <v>350401.2</v>
      </c>
      <c r="F752" s="159"/>
      <c r="G752" s="121">
        <v>0.21</v>
      </c>
      <c r="H752" s="153">
        <v>49484</v>
      </c>
      <c r="I752" s="118"/>
    </row>
    <row r="753" spans="2:9" s="8" customFormat="1" ht="15" hidden="1" customHeight="1" x14ac:dyDescent="0.25">
      <c r="B753" s="161" t="s">
        <v>487</v>
      </c>
      <c r="C753" s="162"/>
      <c r="D753" s="158" t="s">
        <v>423</v>
      </c>
      <c r="E753" s="141">
        <f t="shared" si="19"/>
        <v>24160.799999999999</v>
      </c>
      <c r="F753" s="159"/>
      <c r="G753" s="121">
        <v>0.21</v>
      </c>
      <c r="H753" s="154">
        <v>267481</v>
      </c>
      <c r="I753" s="118"/>
    </row>
    <row r="754" spans="2:9" s="8" customFormat="1" ht="15" hidden="1" customHeight="1" x14ac:dyDescent="0.25">
      <c r="B754" s="161" t="s">
        <v>488</v>
      </c>
      <c r="C754" s="162"/>
      <c r="D754" s="158" t="s">
        <v>423</v>
      </c>
      <c r="E754" s="141">
        <f t="shared" ref="E754:E792" si="20">H749*1.2</f>
        <v>59380.799999999996</v>
      </c>
      <c r="F754" s="159"/>
      <c r="G754" s="121">
        <v>0.21</v>
      </c>
      <c r="H754" s="153">
        <v>22851</v>
      </c>
      <c r="I754" s="118"/>
    </row>
    <row r="755" spans="2:9" s="8" customFormat="1" ht="15" hidden="1" customHeight="1" x14ac:dyDescent="0.25">
      <c r="B755" s="804" t="s">
        <v>489</v>
      </c>
      <c r="C755" s="805"/>
      <c r="D755" s="158" t="s">
        <v>426</v>
      </c>
      <c r="E755" s="141">
        <f t="shared" si="20"/>
        <v>280329.59999999998</v>
      </c>
      <c r="F755" s="159"/>
      <c r="G755" s="121">
        <v>0.21</v>
      </c>
      <c r="H755" s="153">
        <v>53939</v>
      </c>
      <c r="I755" s="118"/>
    </row>
    <row r="756" spans="2:9" s="8" customFormat="1" ht="15" hidden="1" customHeight="1" x14ac:dyDescent="0.25">
      <c r="B756" s="161" t="s">
        <v>490</v>
      </c>
      <c r="C756" s="162"/>
      <c r="D756" s="158" t="s">
        <v>423</v>
      </c>
      <c r="E756" s="141">
        <f t="shared" si="20"/>
        <v>26834.399999999998</v>
      </c>
      <c r="F756" s="159"/>
      <c r="G756" s="121">
        <v>0.21</v>
      </c>
      <c r="H756" s="154">
        <v>264405</v>
      </c>
      <c r="I756" s="118"/>
    </row>
    <row r="757" spans="2:9" s="8" customFormat="1" ht="15" hidden="1" customHeight="1" x14ac:dyDescent="0.25">
      <c r="B757" s="161" t="s">
        <v>491</v>
      </c>
      <c r="C757" s="162"/>
      <c r="D757" s="158" t="s">
        <v>423</v>
      </c>
      <c r="E757" s="141">
        <f t="shared" si="20"/>
        <v>59380.799999999996</v>
      </c>
      <c r="F757" s="159"/>
      <c r="G757" s="121">
        <v>0.21</v>
      </c>
      <c r="H757" s="153">
        <v>25992</v>
      </c>
      <c r="I757" s="118"/>
    </row>
    <row r="758" spans="2:9" s="8" customFormat="1" ht="15" hidden="1" customHeight="1" x14ac:dyDescent="0.25">
      <c r="B758" s="804" t="s">
        <v>492</v>
      </c>
      <c r="C758" s="805"/>
      <c r="D758" s="158" t="s">
        <v>426</v>
      </c>
      <c r="E758" s="141">
        <f t="shared" si="20"/>
        <v>320977.2</v>
      </c>
      <c r="F758" s="159"/>
      <c r="G758" s="121">
        <v>0.21</v>
      </c>
      <c r="H758" s="153">
        <v>55641</v>
      </c>
      <c r="I758" s="118"/>
    </row>
    <row r="759" spans="2:9" s="8" customFormat="1" ht="15" hidden="1" customHeight="1" x14ac:dyDescent="0.25">
      <c r="B759" s="161" t="s">
        <v>493</v>
      </c>
      <c r="C759" s="162"/>
      <c r="D759" s="158" t="s">
        <v>423</v>
      </c>
      <c r="E759" s="141">
        <f t="shared" si="20"/>
        <v>27421.200000000001</v>
      </c>
      <c r="F759" s="159"/>
      <c r="G759" s="121">
        <v>0.21</v>
      </c>
      <c r="H759" s="153">
        <v>21315</v>
      </c>
      <c r="I759" s="118"/>
    </row>
    <row r="760" spans="2:9" s="8" customFormat="1" ht="15" hidden="1" customHeight="1" x14ac:dyDescent="0.25">
      <c r="B760" s="161" t="s">
        <v>494</v>
      </c>
      <c r="C760" s="162"/>
      <c r="D760" s="158" t="s">
        <v>423</v>
      </c>
      <c r="E760" s="141">
        <f t="shared" si="20"/>
        <v>64726.799999999996</v>
      </c>
      <c r="F760" s="159"/>
      <c r="G760" s="121">
        <v>0.21</v>
      </c>
      <c r="H760" s="153">
        <v>47367</v>
      </c>
      <c r="I760" s="118"/>
    </row>
    <row r="761" spans="2:9" s="8" customFormat="1" ht="15" hidden="1" customHeight="1" x14ac:dyDescent="0.25">
      <c r="B761" s="804" t="s">
        <v>495</v>
      </c>
      <c r="C761" s="805"/>
      <c r="D761" s="158" t="s">
        <v>426</v>
      </c>
      <c r="E761" s="141">
        <f t="shared" si="20"/>
        <v>317286</v>
      </c>
      <c r="F761" s="159"/>
      <c r="G761" s="121">
        <v>0.21</v>
      </c>
      <c r="H761" s="154">
        <v>253822</v>
      </c>
      <c r="I761" s="118"/>
    </row>
    <row r="762" spans="2:9" s="8" customFormat="1" ht="15" hidden="1" customHeight="1" x14ac:dyDescent="0.25">
      <c r="B762" s="161" t="s">
        <v>496</v>
      </c>
      <c r="C762" s="162"/>
      <c r="D762" s="158" t="s">
        <v>423</v>
      </c>
      <c r="E762" s="141">
        <f>H757*1.2</f>
        <v>31190.399999999998</v>
      </c>
      <c r="F762" s="159"/>
      <c r="G762" s="121">
        <v>0.21</v>
      </c>
      <c r="H762" s="153">
        <v>20767</v>
      </c>
      <c r="I762" s="118"/>
    </row>
    <row r="763" spans="2:9" s="8" customFormat="1" ht="15" hidden="1" customHeight="1" x14ac:dyDescent="0.25">
      <c r="B763" s="163" t="s">
        <v>497</v>
      </c>
      <c r="C763" s="164"/>
      <c r="D763" s="165" t="s">
        <v>423</v>
      </c>
      <c r="E763" s="166">
        <f>H758*1.2</f>
        <v>66769.2</v>
      </c>
      <c r="F763" s="159"/>
      <c r="G763" s="121">
        <v>0.21</v>
      </c>
      <c r="H763" s="153">
        <v>46149</v>
      </c>
      <c r="I763" s="118"/>
    </row>
    <row r="764" spans="2:9" s="8" customFormat="1" ht="15" hidden="1" customHeight="1" x14ac:dyDescent="0.25">
      <c r="B764" s="161" t="s">
        <v>498</v>
      </c>
      <c r="C764" s="162"/>
      <c r="D764" s="158" t="s">
        <v>423</v>
      </c>
      <c r="E764" s="141">
        <f t="shared" si="20"/>
        <v>25578</v>
      </c>
      <c r="F764" s="159"/>
      <c r="G764" s="121">
        <v>0.21</v>
      </c>
      <c r="H764" s="153">
        <v>21405</v>
      </c>
      <c r="I764" s="118"/>
    </row>
    <row r="765" spans="2:9" s="8" customFormat="1" ht="15" hidden="1" customHeight="1" x14ac:dyDescent="0.25">
      <c r="B765" s="161" t="s">
        <v>499</v>
      </c>
      <c r="C765" s="162"/>
      <c r="D765" s="158" t="s">
        <v>423</v>
      </c>
      <c r="E765" s="141">
        <f t="shared" si="20"/>
        <v>56840.4</v>
      </c>
      <c r="F765" s="159"/>
      <c r="G765" s="121">
        <v>0.21</v>
      </c>
      <c r="H765" s="153">
        <v>47567</v>
      </c>
      <c r="I765" s="118"/>
    </row>
    <row r="766" spans="2:9" s="8" customFormat="1" ht="15" hidden="1" customHeight="1" x14ac:dyDescent="0.25">
      <c r="B766" s="161" t="s">
        <v>500</v>
      </c>
      <c r="C766" s="162"/>
      <c r="D766" s="158" t="s">
        <v>426</v>
      </c>
      <c r="E766" s="141">
        <f t="shared" si="20"/>
        <v>304586.39999999997</v>
      </c>
      <c r="F766" s="159"/>
      <c r="G766" s="121">
        <v>0.21</v>
      </c>
      <c r="H766" s="154">
        <v>256063</v>
      </c>
      <c r="I766" s="118"/>
    </row>
    <row r="767" spans="2:9" s="8" customFormat="1" ht="15" hidden="1" customHeight="1" x14ac:dyDescent="0.25">
      <c r="B767" s="161" t="s">
        <v>501</v>
      </c>
      <c r="C767" s="162"/>
      <c r="D767" s="158" t="s">
        <v>423</v>
      </c>
      <c r="E767" s="141">
        <f t="shared" si="20"/>
        <v>24920.399999999998</v>
      </c>
      <c r="F767" s="159"/>
      <c r="G767" s="121">
        <v>0.21</v>
      </c>
      <c r="H767" s="153">
        <v>21862</v>
      </c>
      <c r="I767" s="118"/>
    </row>
    <row r="768" spans="2:9" s="8" customFormat="1" ht="15" hidden="1" customHeight="1" x14ac:dyDescent="0.25">
      <c r="B768" s="161" t="s">
        <v>502</v>
      </c>
      <c r="C768" s="162"/>
      <c r="D768" s="158" t="s">
        <v>423</v>
      </c>
      <c r="E768" s="141">
        <f t="shared" si="20"/>
        <v>55378.799999999996</v>
      </c>
      <c r="F768" s="159"/>
      <c r="G768" s="121">
        <v>0.21</v>
      </c>
      <c r="H768" s="153">
        <v>47953</v>
      </c>
      <c r="I768" s="118"/>
    </row>
    <row r="769" spans="2:9" s="8" customFormat="1" ht="15" hidden="1" customHeight="1" x14ac:dyDescent="0.25">
      <c r="B769" s="161" t="s">
        <v>503</v>
      </c>
      <c r="C769" s="162"/>
      <c r="D769" s="158" t="s">
        <v>423</v>
      </c>
      <c r="E769" s="141">
        <f t="shared" si="20"/>
        <v>25686</v>
      </c>
      <c r="F769" s="159"/>
      <c r="G769" s="121">
        <v>0.21</v>
      </c>
      <c r="H769" s="153">
        <v>26315</v>
      </c>
      <c r="I769" s="118"/>
    </row>
    <row r="770" spans="2:9" s="8" customFormat="1" ht="15" hidden="1" customHeight="1" x14ac:dyDescent="0.25">
      <c r="B770" s="161" t="s">
        <v>504</v>
      </c>
      <c r="C770" s="162"/>
      <c r="D770" s="158" t="s">
        <v>423</v>
      </c>
      <c r="E770" s="141">
        <f t="shared" si="20"/>
        <v>57080.4</v>
      </c>
      <c r="F770" s="159"/>
      <c r="G770" s="121">
        <v>0.21</v>
      </c>
      <c r="H770" s="153">
        <v>58196</v>
      </c>
      <c r="I770" s="118"/>
    </row>
    <row r="771" spans="2:9" s="8" customFormat="1" ht="15" hidden="1" customHeight="1" x14ac:dyDescent="0.25">
      <c r="B771" s="161" t="s">
        <v>505</v>
      </c>
      <c r="C771" s="162"/>
      <c r="D771" s="158" t="s">
        <v>426</v>
      </c>
      <c r="E771" s="141">
        <f t="shared" si="20"/>
        <v>307275.59999999998</v>
      </c>
      <c r="F771" s="159"/>
      <c r="G771" s="121">
        <v>0.21</v>
      </c>
      <c r="H771" s="153">
        <v>28919</v>
      </c>
      <c r="I771" s="118"/>
    </row>
    <row r="772" spans="2:9" s="8" customFormat="1" ht="15" hidden="1" customHeight="1" x14ac:dyDescent="0.25">
      <c r="B772" s="161" t="s">
        <v>506</v>
      </c>
      <c r="C772" s="162"/>
      <c r="D772" s="158" t="s">
        <v>423</v>
      </c>
      <c r="E772" s="141">
        <f t="shared" si="20"/>
        <v>26234.399999999998</v>
      </c>
      <c r="F772" s="159"/>
      <c r="G772" s="121">
        <v>0.21</v>
      </c>
      <c r="H772" s="153">
        <v>91042</v>
      </c>
      <c r="I772" s="118"/>
    </row>
    <row r="773" spans="2:9" s="8" customFormat="1" ht="15" hidden="1" customHeight="1" x14ac:dyDescent="0.25">
      <c r="B773" s="161" t="s">
        <v>507</v>
      </c>
      <c r="C773" s="162"/>
      <c r="D773" s="158" t="s">
        <v>423</v>
      </c>
      <c r="E773" s="141">
        <f t="shared" si="20"/>
        <v>57543.6</v>
      </c>
      <c r="F773" s="159"/>
      <c r="G773" s="121">
        <v>0.21</v>
      </c>
      <c r="H773" s="154">
        <v>315797</v>
      </c>
      <c r="I773" s="118"/>
    </row>
    <row r="774" spans="2:9" s="8" customFormat="1" ht="15" hidden="1" customHeight="1" x14ac:dyDescent="0.25">
      <c r="B774" s="161" t="s">
        <v>508</v>
      </c>
      <c r="C774" s="162"/>
      <c r="D774" s="158" t="s">
        <v>423</v>
      </c>
      <c r="E774" s="141">
        <f t="shared" si="20"/>
        <v>31578</v>
      </c>
      <c r="F774" s="159"/>
      <c r="G774" s="121">
        <v>0.21</v>
      </c>
      <c r="H774" s="153">
        <v>32629</v>
      </c>
      <c r="I774" s="118"/>
    </row>
    <row r="775" spans="2:9" s="8" customFormat="1" ht="15" hidden="1" customHeight="1" x14ac:dyDescent="0.25">
      <c r="B775" s="161" t="s">
        <v>509</v>
      </c>
      <c r="C775" s="162"/>
      <c r="D775" s="158" t="s">
        <v>423</v>
      </c>
      <c r="E775" s="141">
        <f t="shared" si="20"/>
        <v>69835.199999999997</v>
      </c>
      <c r="F775" s="159"/>
      <c r="G775" s="121">
        <v>0.21</v>
      </c>
      <c r="H775" s="153">
        <v>102982</v>
      </c>
      <c r="I775" s="118"/>
    </row>
    <row r="776" spans="2:9" s="8" customFormat="1" ht="15" hidden="1" customHeight="1" x14ac:dyDescent="0.25">
      <c r="B776" s="161" t="s">
        <v>510</v>
      </c>
      <c r="C776" s="162"/>
      <c r="D776" s="158" t="s">
        <v>423</v>
      </c>
      <c r="E776" s="141">
        <f t="shared" si="20"/>
        <v>34702.799999999996</v>
      </c>
      <c r="F776" s="159"/>
      <c r="G776" s="121">
        <v>0.21</v>
      </c>
      <c r="H776" s="153">
        <v>20633</v>
      </c>
      <c r="I776" s="118"/>
    </row>
    <row r="777" spans="2:9" s="8" customFormat="1" ht="15" hidden="1" customHeight="1" x14ac:dyDescent="0.25">
      <c r="B777" s="161" t="s">
        <v>511</v>
      </c>
      <c r="C777" s="162"/>
      <c r="D777" s="158" t="s">
        <v>423</v>
      </c>
      <c r="E777" s="141">
        <f t="shared" si="20"/>
        <v>109250.4</v>
      </c>
      <c r="F777" s="159"/>
      <c r="G777" s="121">
        <v>0.21</v>
      </c>
      <c r="H777" s="153">
        <v>46865</v>
      </c>
      <c r="I777" s="118"/>
    </row>
    <row r="778" spans="2:9" s="8" customFormat="1" ht="15" hidden="1" customHeight="1" x14ac:dyDescent="0.25">
      <c r="B778" s="161" t="s">
        <v>512</v>
      </c>
      <c r="C778" s="162"/>
      <c r="D778" s="158" t="s">
        <v>426</v>
      </c>
      <c r="E778" s="141">
        <f t="shared" si="20"/>
        <v>378956.39999999997</v>
      </c>
      <c r="F778" s="159"/>
      <c r="G778" s="121">
        <v>0.21</v>
      </c>
      <c r="H778" s="153">
        <v>16608</v>
      </c>
      <c r="I778" s="118"/>
    </row>
    <row r="779" spans="2:9" s="8" customFormat="1" ht="15" hidden="1" customHeight="1" x14ac:dyDescent="0.25">
      <c r="B779" s="161" t="s">
        <v>513</v>
      </c>
      <c r="C779" s="162"/>
      <c r="D779" s="158" t="s">
        <v>423</v>
      </c>
      <c r="E779" s="141">
        <f t="shared" si="20"/>
        <v>39154.799999999996</v>
      </c>
      <c r="F779" s="159"/>
      <c r="G779" s="121">
        <v>0.21</v>
      </c>
      <c r="H779" s="153">
        <v>34222</v>
      </c>
      <c r="I779" s="118"/>
    </row>
    <row r="780" spans="2:9" s="8" customFormat="1" ht="15" hidden="1" customHeight="1" x14ac:dyDescent="0.25">
      <c r="B780" s="161" t="s">
        <v>514</v>
      </c>
      <c r="C780" s="162"/>
      <c r="D780" s="158" t="s">
        <v>423</v>
      </c>
      <c r="E780" s="141">
        <f t="shared" si="20"/>
        <v>123578.4</v>
      </c>
      <c r="F780" s="159"/>
      <c r="G780" s="121">
        <v>0.21</v>
      </c>
      <c r="H780" s="154">
        <v>66304</v>
      </c>
      <c r="I780" s="118"/>
    </row>
    <row r="781" spans="2:9" s="8" customFormat="1" ht="15" hidden="1" customHeight="1" x14ac:dyDescent="0.25">
      <c r="B781" s="802" t="s">
        <v>515</v>
      </c>
      <c r="C781" s="803"/>
      <c r="D781" s="158" t="s">
        <v>423</v>
      </c>
      <c r="E781" s="141">
        <f t="shared" si="20"/>
        <v>24759.599999999999</v>
      </c>
      <c r="F781" s="159"/>
      <c r="G781" s="121">
        <v>0.21</v>
      </c>
      <c r="H781" s="153">
        <v>16929</v>
      </c>
      <c r="I781" s="118"/>
    </row>
    <row r="782" spans="2:9" s="8" customFormat="1" ht="15" hidden="1" customHeight="1" x14ac:dyDescent="0.25">
      <c r="B782" s="802" t="s">
        <v>516</v>
      </c>
      <c r="C782" s="803"/>
      <c r="D782" s="158" t="s">
        <v>423</v>
      </c>
      <c r="E782" s="141">
        <f t="shared" si="20"/>
        <v>56238</v>
      </c>
      <c r="F782" s="159"/>
      <c r="G782" s="121">
        <v>0.21</v>
      </c>
      <c r="H782" s="153">
        <v>49220</v>
      </c>
      <c r="I782" s="118"/>
    </row>
    <row r="783" spans="2:9" s="8" customFormat="1" ht="15" hidden="1" customHeight="1" x14ac:dyDescent="0.25">
      <c r="B783" s="804" t="s">
        <v>517</v>
      </c>
      <c r="C783" s="805"/>
      <c r="D783" s="158" t="s">
        <v>518</v>
      </c>
      <c r="E783" s="141">
        <f t="shared" si="20"/>
        <v>19929.599999999999</v>
      </c>
      <c r="F783" s="159"/>
      <c r="G783" s="121">
        <v>0.21</v>
      </c>
      <c r="H783" s="153">
        <v>76787</v>
      </c>
      <c r="I783" s="118"/>
    </row>
    <row r="784" spans="2:9" s="8" customFormat="1" ht="15" hidden="1" customHeight="1" x14ac:dyDescent="0.25">
      <c r="B784" s="804" t="s">
        <v>519</v>
      </c>
      <c r="C784" s="805"/>
      <c r="D784" s="158" t="s">
        <v>518</v>
      </c>
      <c r="E784" s="141">
        <f t="shared" si="20"/>
        <v>41066.400000000001</v>
      </c>
      <c r="F784" s="159"/>
      <c r="G784" s="121">
        <v>0.21</v>
      </c>
      <c r="H784" s="153">
        <v>21110</v>
      </c>
      <c r="I784" s="118"/>
    </row>
    <row r="785" spans="2:9" s="8" customFormat="1" ht="15" hidden="1" customHeight="1" x14ac:dyDescent="0.25">
      <c r="B785" s="804" t="s">
        <v>520</v>
      </c>
      <c r="C785" s="805"/>
      <c r="D785" s="158" t="s">
        <v>518</v>
      </c>
      <c r="E785" s="141">
        <f t="shared" si="20"/>
        <v>79564.800000000003</v>
      </c>
      <c r="F785" s="159"/>
      <c r="G785" s="121">
        <v>0.21</v>
      </c>
      <c r="H785" s="153">
        <v>61825</v>
      </c>
      <c r="I785" s="118"/>
    </row>
    <row r="786" spans="2:9" s="8" customFormat="1" ht="15" hidden="1" customHeight="1" x14ac:dyDescent="0.25">
      <c r="B786" s="161" t="s">
        <v>521</v>
      </c>
      <c r="C786" s="162"/>
      <c r="D786" s="158" t="s">
        <v>97</v>
      </c>
      <c r="E786" s="141">
        <f t="shared" si="20"/>
        <v>20314.8</v>
      </c>
      <c r="F786" s="159"/>
      <c r="G786" s="121">
        <v>0.21</v>
      </c>
      <c r="H786" s="153">
        <v>97238</v>
      </c>
      <c r="I786" s="118"/>
    </row>
    <row r="787" spans="2:9" s="8" customFormat="1" ht="15" hidden="1" customHeight="1" x14ac:dyDescent="0.25">
      <c r="B787" s="161" t="s">
        <v>522</v>
      </c>
      <c r="C787" s="162"/>
      <c r="D787" s="158" t="s">
        <v>97</v>
      </c>
      <c r="E787" s="141">
        <f t="shared" si="20"/>
        <v>59064</v>
      </c>
      <c r="F787" s="159"/>
      <c r="G787" s="121">
        <v>0.21</v>
      </c>
      <c r="H787" s="153">
        <v>191127</v>
      </c>
      <c r="I787" s="118"/>
    </row>
    <row r="788" spans="2:9" ht="15" hidden="1" customHeight="1" x14ac:dyDescent="0.25">
      <c r="B788" s="161" t="s">
        <v>523</v>
      </c>
      <c r="C788" s="162"/>
      <c r="D788" s="158" t="s">
        <v>97</v>
      </c>
      <c r="E788" s="141">
        <f t="shared" si="20"/>
        <v>92144.4</v>
      </c>
      <c r="F788" s="159"/>
      <c r="G788" s="121">
        <v>0.21</v>
      </c>
      <c r="I788" s="3" t="s">
        <v>524</v>
      </c>
    </row>
    <row r="789" spans="2:9" s="8" customFormat="1" ht="15" hidden="1" customHeight="1" x14ac:dyDescent="0.25">
      <c r="B789" s="161" t="s">
        <v>525</v>
      </c>
      <c r="C789" s="162"/>
      <c r="D789" s="158" t="s">
        <v>97</v>
      </c>
      <c r="E789" s="141">
        <f t="shared" si="20"/>
        <v>25332</v>
      </c>
      <c r="F789" s="159"/>
      <c r="G789" s="121">
        <v>0.21</v>
      </c>
      <c r="H789" s="4"/>
      <c r="I789" s="118">
        <v>15100</v>
      </c>
    </row>
    <row r="790" spans="2:9" s="8" customFormat="1" ht="15" hidden="1" customHeight="1" x14ac:dyDescent="0.25">
      <c r="B790" s="161" t="s">
        <v>526</v>
      </c>
      <c r="C790" s="162"/>
      <c r="D790" s="158" t="s">
        <v>97</v>
      </c>
      <c r="E790" s="141">
        <f t="shared" si="20"/>
        <v>74190</v>
      </c>
      <c r="F790" s="159"/>
      <c r="G790" s="121">
        <v>0.21</v>
      </c>
      <c r="H790" s="4"/>
      <c r="I790" s="118">
        <v>32130</v>
      </c>
    </row>
    <row r="791" spans="2:9" s="8" customFormat="1" ht="17.25" hidden="1" customHeight="1" x14ac:dyDescent="0.25">
      <c r="B791" s="161" t="s">
        <v>527</v>
      </c>
      <c r="C791" s="162"/>
      <c r="D791" s="158" t="s">
        <v>97</v>
      </c>
      <c r="E791" s="141">
        <f t="shared" si="20"/>
        <v>116685.59999999999</v>
      </c>
      <c r="F791" s="159"/>
      <c r="G791" s="121">
        <v>0.21</v>
      </c>
      <c r="H791" s="4"/>
      <c r="I791" s="118">
        <v>37560</v>
      </c>
    </row>
    <row r="792" spans="2:9" s="8" customFormat="1" ht="15" hidden="1" customHeight="1" thickBot="1" x14ac:dyDescent="0.3">
      <c r="B792" s="163" t="s">
        <v>528</v>
      </c>
      <c r="C792" s="164"/>
      <c r="D792" s="168" t="s">
        <v>97</v>
      </c>
      <c r="E792" s="145">
        <f t="shared" si="20"/>
        <v>229352.4</v>
      </c>
      <c r="F792" s="169"/>
      <c r="G792" s="121">
        <v>0.21</v>
      </c>
      <c r="H792" s="4"/>
      <c r="I792" s="118">
        <v>37560</v>
      </c>
    </row>
    <row r="793" spans="2:9" s="8" customFormat="1" ht="16.5" customHeight="1" thickBot="1" x14ac:dyDescent="0.25">
      <c r="B793" s="658" t="s">
        <v>529</v>
      </c>
      <c r="C793" s="659"/>
      <c r="D793" s="659"/>
      <c r="E793" s="660"/>
      <c r="F793" s="661"/>
      <c r="G793" s="170"/>
      <c r="H793" s="4"/>
      <c r="I793" s="118">
        <v>28360</v>
      </c>
    </row>
    <row r="794" spans="2:9" s="8" customFormat="1" ht="15" customHeight="1" x14ac:dyDescent="0.2">
      <c r="B794" s="766" t="s">
        <v>1089</v>
      </c>
      <c r="C794" s="767"/>
      <c r="D794" s="39" t="s">
        <v>153</v>
      </c>
      <c r="E794" s="138">
        <f>G794*1.2</f>
        <v>36886.799999999996</v>
      </c>
      <c r="F794" s="147"/>
      <c r="G794" s="110">
        <v>30739</v>
      </c>
      <c r="H794" s="4"/>
      <c r="I794" s="118"/>
    </row>
    <row r="795" spans="2:9" s="8" customFormat="1" ht="15" customHeight="1" x14ac:dyDescent="0.2">
      <c r="B795" s="615" t="s">
        <v>1090</v>
      </c>
      <c r="C795" s="616"/>
      <c r="D795" s="36" t="s">
        <v>91</v>
      </c>
      <c r="E795" s="141">
        <f t="shared" ref="E795:E817" si="21">G795*1.2</f>
        <v>27229.200000000001</v>
      </c>
      <c r="F795" s="199"/>
      <c r="G795" s="110">
        <v>22691</v>
      </c>
      <c r="H795" s="4"/>
      <c r="I795" s="118"/>
    </row>
    <row r="796" spans="2:9" s="8" customFormat="1" ht="15" customHeight="1" x14ac:dyDescent="0.2">
      <c r="B796" s="623" t="s">
        <v>1765</v>
      </c>
      <c r="C796" s="624"/>
      <c r="D796" s="32" t="s">
        <v>153</v>
      </c>
      <c r="E796" s="141">
        <f t="shared" si="21"/>
        <v>68215.199999999997</v>
      </c>
      <c r="F796" s="113"/>
      <c r="G796" s="110">
        <v>56846</v>
      </c>
      <c r="H796" s="4"/>
      <c r="I796" s="118"/>
    </row>
    <row r="797" spans="2:9" s="8" customFormat="1" ht="15" customHeight="1" x14ac:dyDescent="0.2">
      <c r="B797" s="621" t="s">
        <v>1585</v>
      </c>
      <c r="C797" s="622"/>
      <c r="D797" s="32" t="s">
        <v>153</v>
      </c>
      <c r="E797" s="141">
        <f t="shared" si="21"/>
        <v>59865.599999999999</v>
      </c>
      <c r="F797" s="113"/>
      <c r="G797" s="110">
        <v>49888</v>
      </c>
      <c r="H797" s="4"/>
      <c r="I797" s="118"/>
    </row>
    <row r="798" spans="2:9" s="8" customFormat="1" ht="15" customHeight="1" x14ac:dyDescent="0.2">
      <c r="B798" s="615" t="s">
        <v>530</v>
      </c>
      <c r="C798" s="616"/>
      <c r="D798" s="36" t="s">
        <v>91</v>
      </c>
      <c r="E798" s="141">
        <f t="shared" si="21"/>
        <v>86744.4</v>
      </c>
      <c r="F798" s="199"/>
      <c r="G798" s="392">
        <v>72287</v>
      </c>
      <c r="H798" s="4"/>
      <c r="I798" s="118"/>
    </row>
    <row r="799" spans="2:9" s="8" customFormat="1" ht="15" customHeight="1" x14ac:dyDescent="0.2">
      <c r="B799" s="615" t="s">
        <v>1091</v>
      </c>
      <c r="C799" s="616"/>
      <c r="D799" s="36" t="s">
        <v>91</v>
      </c>
      <c r="E799" s="141">
        <f t="shared" si="21"/>
        <v>55479.6</v>
      </c>
      <c r="F799" s="199"/>
      <c r="G799" s="392">
        <v>46233</v>
      </c>
      <c r="H799" s="4"/>
      <c r="I799" s="118"/>
    </row>
    <row r="800" spans="2:9" s="8" customFormat="1" ht="15" customHeight="1" x14ac:dyDescent="0.2">
      <c r="B800" s="615" t="s">
        <v>1766</v>
      </c>
      <c r="C800" s="616"/>
      <c r="D800" s="36" t="s">
        <v>91</v>
      </c>
      <c r="E800" s="141">
        <f t="shared" si="21"/>
        <v>55839.6</v>
      </c>
      <c r="F800" s="199"/>
      <c r="G800" s="392">
        <v>46533</v>
      </c>
      <c r="H800" s="4"/>
      <c r="I800" s="118"/>
    </row>
    <row r="801" spans="2:9" s="8" customFormat="1" ht="15" customHeight="1" x14ac:dyDescent="0.2">
      <c r="B801" s="615" t="s">
        <v>1092</v>
      </c>
      <c r="C801" s="616"/>
      <c r="D801" s="36" t="s">
        <v>91</v>
      </c>
      <c r="E801" s="141">
        <f t="shared" si="21"/>
        <v>39598.799999999996</v>
      </c>
      <c r="F801" s="199"/>
      <c r="G801" s="392">
        <v>32999</v>
      </c>
      <c r="H801" s="4"/>
      <c r="I801" s="118"/>
    </row>
    <row r="802" spans="2:9" s="8" customFormat="1" ht="15" customHeight="1" x14ac:dyDescent="0.2">
      <c r="B802" s="615" t="s">
        <v>1093</v>
      </c>
      <c r="C802" s="616"/>
      <c r="D802" s="36" t="s">
        <v>91</v>
      </c>
      <c r="E802" s="141">
        <f t="shared" si="21"/>
        <v>34141.199999999997</v>
      </c>
      <c r="F802" s="199"/>
      <c r="G802" s="392">
        <v>28451</v>
      </c>
      <c r="H802" s="4"/>
      <c r="I802" s="118"/>
    </row>
    <row r="803" spans="2:9" s="8" customFormat="1" ht="15" customHeight="1" x14ac:dyDescent="0.2">
      <c r="B803" s="615" t="s">
        <v>1767</v>
      </c>
      <c r="C803" s="616"/>
      <c r="D803" s="36" t="s">
        <v>91</v>
      </c>
      <c r="E803" s="141">
        <f t="shared" si="21"/>
        <v>22050</v>
      </c>
      <c r="F803" s="199"/>
      <c r="G803" s="392">
        <v>18375</v>
      </c>
      <c r="H803" s="4"/>
      <c r="I803" s="118"/>
    </row>
    <row r="804" spans="2:9" s="8" customFormat="1" ht="15" customHeight="1" x14ac:dyDescent="0.2">
      <c r="B804" s="615" t="s">
        <v>1768</v>
      </c>
      <c r="C804" s="616"/>
      <c r="D804" s="36" t="s">
        <v>91</v>
      </c>
      <c r="E804" s="141">
        <f t="shared" si="21"/>
        <v>48806.400000000001</v>
      </c>
      <c r="F804" s="199"/>
      <c r="G804" s="392">
        <v>40672</v>
      </c>
      <c r="H804" s="4"/>
      <c r="I804" s="118"/>
    </row>
    <row r="805" spans="2:9" s="8" customFormat="1" ht="15" customHeight="1" x14ac:dyDescent="0.2">
      <c r="B805" s="615" t="s">
        <v>1769</v>
      </c>
      <c r="C805" s="616"/>
      <c r="D805" s="36" t="s">
        <v>91</v>
      </c>
      <c r="E805" s="141">
        <f t="shared" si="21"/>
        <v>39555.599999999999</v>
      </c>
      <c r="F805" s="199"/>
      <c r="G805" s="392">
        <v>32963</v>
      </c>
      <c r="H805" s="4"/>
      <c r="I805" s="118"/>
    </row>
    <row r="806" spans="2:9" s="8" customFormat="1" ht="15" customHeight="1" x14ac:dyDescent="0.2">
      <c r="B806" s="615" t="s">
        <v>1770</v>
      </c>
      <c r="C806" s="616"/>
      <c r="D806" s="36" t="s">
        <v>91</v>
      </c>
      <c r="E806" s="141">
        <f t="shared" si="21"/>
        <v>39622.799999999996</v>
      </c>
      <c r="F806" s="199"/>
      <c r="G806" s="392">
        <v>33019</v>
      </c>
      <c r="H806" s="4"/>
      <c r="I806" s="118"/>
    </row>
    <row r="807" spans="2:9" s="8" customFormat="1" ht="15" customHeight="1" thickBot="1" x14ac:dyDescent="0.25">
      <c r="B807" s="615" t="s">
        <v>1094</v>
      </c>
      <c r="C807" s="616"/>
      <c r="D807" s="36" t="s">
        <v>91</v>
      </c>
      <c r="E807" s="141">
        <f t="shared" si="21"/>
        <v>65584.800000000003</v>
      </c>
      <c r="F807" s="199"/>
      <c r="G807" s="392">
        <v>54654</v>
      </c>
      <c r="H807" s="4"/>
      <c r="I807" s="118"/>
    </row>
    <row r="808" spans="2:9" s="8" customFormat="1" ht="15" hidden="1" customHeight="1" x14ac:dyDescent="0.2">
      <c r="B808" s="625" t="s">
        <v>532</v>
      </c>
      <c r="C808" s="626"/>
      <c r="D808" s="36" t="s">
        <v>153</v>
      </c>
      <c r="E808" s="141">
        <f t="shared" si="21"/>
        <v>22974</v>
      </c>
      <c r="F808" s="35"/>
      <c r="G808" s="148">
        <v>19145</v>
      </c>
      <c r="H808" s="4"/>
      <c r="I808" s="118">
        <v>28120</v>
      </c>
    </row>
    <row r="809" spans="2:9" s="8" customFormat="1" ht="15" hidden="1" customHeight="1" x14ac:dyDescent="0.2">
      <c r="B809" s="615" t="s">
        <v>533</v>
      </c>
      <c r="C809" s="616"/>
      <c r="D809" s="32" t="s">
        <v>153</v>
      </c>
      <c r="E809" s="141">
        <f t="shared" si="21"/>
        <v>33533.4</v>
      </c>
      <c r="F809" s="30"/>
      <c r="G809" s="108">
        <v>27944.5</v>
      </c>
      <c r="H809" s="4"/>
      <c r="I809" s="118">
        <v>26870</v>
      </c>
    </row>
    <row r="810" spans="2:9" s="8" customFormat="1" ht="15" hidden="1" customHeight="1" x14ac:dyDescent="0.2">
      <c r="B810" s="615" t="s">
        <v>534</v>
      </c>
      <c r="C810" s="616"/>
      <c r="D810" s="32" t="s">
        <v>153</v>
      </c>
      <c r="E810" s="173">
        <f t="shared" si="21"/>
        <v>41810.400000000001</v>
      </c>
      <c r="F810" s="30"/>
      <c r="G810" s="108">
        <v>34842</v>
      </c>
      <c r="H810" s="4"/>
      <c r="I810" s="118">
        <v>26690</v>
      </c>
    </row>
    <row r="811" spans="2:9" s="8" customFormat="1" ht="15" hidden="1" customHeight="1" x14ac:dyDescent="0.2">
      <c r="B811" s="615" t="s">
        <v>535</v>
      </c>
      <c r="C811" s="616"/>
      <c r="D811" s="32" t="s">
        <v>153</v>
      </c>
      <c r="E811" s="173">
        <f t="shared" si="21"/>
        <v>42514.799999999996</v>
      </c>
      <c r="F811" s="30"/>
      <c r="G811" s="108">
        <v>35429</v>
      </c>
      <c r="H811" s="4"/>
      <c r="I811" s="118">
        <v>37740</v>
      </c>
    </row>
    <row r="812" spans="2:9" s="8" customFormat="1" ht="15" hidden="1" customHeight="1" x14ac:dyDescent="0.2">
      <c r="B812" s="615" t="s">
        <v>536</v>
      </c>
      <c r="C812" s="616"/>
      <c r="D812" s="32" t="s">
        <v>153</v>
      </c>
      <c r="E812" s="173">
        <f t="shared" si="21"/>
        <v>31563.599999999999</v>
      </c>
      <c r="F812" s="30"/>
      <c r="G812" s="108">
        <v>26303</v>
      </c>
      <c r="H812" s="4"/>
      <c r="I812" s="118">
        <v>34980</v>
      </c>
    </row>
    <row r="813" spans="2:9" s="8" customFormat="1" ht="15" hidden="1" customHeight="1" x14ac:dyDescent="0.2">
      <c r="B813" s="615" t="s">
        <v>537</v>
      </c>
      <c r="C813" s="616"/>
      <c r="D813" s="32" t="s">
        <v>153</v>
      </c>
      <c r="E813" s="173">
        <f t="shared" si="21"/>
        <v>31095.599999999999</v>
      </c>
      <c r="F813" s="30"/>
      <c r="G813" s="108">
        <v>25913</v>
      </c>
      <c r="H813" s="4"/>
      <c r="I813" s="118"/>
    </row>
    <row r="814" spans="2:9" s="8" customFormat="1" ht="15" hidden="1" customHeight="1" x14ac:dyDescent="0.2">
      <c r="B814" s="615" t="s">
        <v>538</v>
      </c>
      <c r="C814" s="616"/>
      <c r="D814" s="32" t="s">
        <v>153</v>
      </c>
      <c r="E814" s="173">
        <f t="shared" si="21"/>
        <v>31260</v>
      </c>
      <c r="F814" s="30"/>
      <c r="G814" s="108">
        <v>26050</v>
      </c>
      <c r="H814" s="4"/>
      <c r="I814" s="118">
        <v>29900</v>
      </c>
    </row>
    <row r="815" spans="2:9" s="8" customFormat="1" ht="15" hidden="1" customHeight="1" x14ac:dyDescent="0.2">
      <c r="B815" s="615" t="s">
        <v>539</v>
      </c>
      <c r="C815" s="616"/>
      <c r="D815" s="32" t="s">
        <v>91</v>
      </c>
      <c r="E815" s="173">
        <f t="shared" si="21"/>
        <v>33738</v>
      </c>
      <c r="F815" s="30"/>
      <c r="G815" s="108">
        <v>28115</v>
      </c>
      <c r="H815" s="4"/>
      <c r="I815" s="118">
        <v>26690</v>
      </c>
    </row>
    <row r="816" spans="2:9" s="8" customFormat="1" ht="15" hidden="1" customHeight="1" x14ac:dyDescent="0.2">
      <c r="B816" s="615" t="s">
        <v>540</v>
      </c>
      <c r="C816" s="616"/>
      <c r="D816" s="32" t="s">
        <v>153</v>
      </c>
      <c r="E816" s="173">
        <f t="shared" si="21"/>
        <v>40902</v>
      </c>
      <c r="F816" s="30"/>
      <c r="G816" s="108">
        <v>34085</v>
      </c>
      <c r="H816" s="4"/>
      <c r="I816" s="118">
        <v>108730</v>
      </c>
    </row>
    <row r="817" spans="2:9" s="8" customFormat="1" ht="15" hidden="1" customHeight="1" x14ac:dyDescent="0.2">
      <c r="B817" s="615" t="s">
        <v>541</v>
      </c>
      <c r="C817" s="616"/>
      <c r="D817" s="32" t="s">
        <v>153</v>
      </c>
      <c r="E817" s="173">
        <f t="shared" si="21"/>
        <v>39384</v>
      </c>
      <c r="F817" s="30"/>
      <c r="G817" s="175">
        <v>32820</v>
      </c>
      <c r="H817" s="4"/>
      <c r="I817" s="118">
        <v>26690</v>
      </c>
    </row>
    <row r="818" spans="2:9" s="8" customFormat="1" ht="15" hidden="1" customHeight="1" x14ac:dyDescent="0.2">
      <c r="B818" s="615" t="s">
        <v>542</v>
      </c>
      <c r="C818" s="616"/>
      <c r="D818" s="32" t="s">
        <v>153</v>
      </c>
      <c r="E818" s="141">
        <f>I812*1.15</f>
        <v>40227</v>
      </c>
      <c r="F818" s="30"/>
      <c r="G818" s="149"/>
      <c r="H818" s="4"/>
      <c r="I818" s="118">
        <v>55540</v>
      </c>
    </row>
    <row r="819" spans="2:9" s="8" customFormat="1" ht="15" hidden="1" customHeight="1" x14ac:dyDescent="0.2">
      <c r="B819" s="615" t="s">
        <v>543</v>
      </c>
      <c r="C819" s="616"/>
      <c r="D819" s="32" t="s">
        <v>153</v>
      </c>
      <c r="E819" s="141">
        <f>I814*1.15</f>
        <v>34385</v>
      </c>
      <c r="F819" s="30"/>
      <c r="G819" s="108">
        <v>26016</v>
      </c>
      <c r="H819" s="4"/>
      <c r="I819" s="118">
        <v>54200</v>
      </c>
    </row>
    <row r="820" spans="2:9" s="8" customFormat="1" ht="15" hidden="1" customHeight="1" x14ac:dyDescent="0.2">
      <c r="B820" s="615" t="s">
        <v>544</v>
      </c>
      <c r="C820" s="616"/>
      <c r="D820" s="32" t="s">
        <v>153</v>
      </c>
      <c r="E820" s="141">
        <f>I815*1.15</f>
        <v>30693.499999999996</v>
      </c>
      <c r="F820" s="30"/>
      <c r="G820" s="149"/>
      <c r="H820" s="4"/>
      <c r="I820" s="118">
        <v>56730</v>
      </c>
    </row>
    <row r="821" spans="2:9" s="8" customFormat="1" ht="15" hidden="1" customHeight="1" x14ac:dyDescent="0.2">
      <c r="B821" s="615" t="s">
        <v>545</v>
      </c>
      <c r="C821" s="616"/>
      <c r="D821" s="32" t="s">
        <v>153</v>
      </c>
      <c r="E821" s="141">
        <f>I816*1.15</f>
        <v>125039.49999999999</v>
      </c>
      <c r="F821" s="30"/>
      <c r="G821" s="175">
        <v>94549</v>
      </c>
      <c r="H821" s="4"/>
      <c r="I821" s="118">
        <v>32200</v>
      </c>
    </row>
    <row r="822" spans="2:9" s="8" customFormat="1" ht="15" hidden="1" customHeight="1" x14ac:dyDescent="0.2">
      <c r="B822" s="615" t="s">
        <v>546</v>
      </c>
      <c r="C822" s="624"/>
      <c r="D822" s="32" t="s">
        <v>153</v>
      </c>
      <c r="E822" s="141">
        <f>I817*1.15</f>
        <v>30693.499999999996</v>
      </c>
      <c r="F822" s="30"/>
      <c r="G822" s="108">
        <v>23213</v>
      </c>
      <c r="H822" s="4"/>
      <c r="I822" s="118">
        <v>33970</v>
      </c>
    </row>
    <row r="823" spans="2:9" s="8" customFormat="1" ht="15" hidden="1" customHeight="1" x14ac:dyDescent="0.2">
      <c r="B823" s="615" t="s">
        <v>547</v>
      </c>
      <c r="C823" s="624"/>
      <c r="D823" s="32" t="s">
        <v>153</v>
      </c>
      <c r="E823" s="141">
        <f>G823*1.2</f>
        <v>51148.799999999996</v>
      </c>
      <c r="F823" s="30"/>
      <c r="G823" s="108">
        <v>42624</v>
      </c>
      <c r="H823" s="4"/>
      <c r="I823" s="118">
        <v>44610</v>
      </c>
    </row>
    <row r="824" spans="2:9" s="8" customFormat="1" ht="16.5" hidden="1" customHeight="1" x14ac:dyDescent="0.2">
      <c r="B824" s="615" t="s">
        <v>548</v>
      </c>
      <c r="C824" s="624"/>
      <c r="D824" s="32" t="s">
        <v>153</v>
      </c>
      <c r="E824" s="141">
        <f>G824*1.2</f>
        <v>50704.799999999996</v>
      </c>
      <c r="F824" s="30"/>
      <c r="G824" s="108">
        <v>42254</v>
      </c>
      <c r="H824" s="4"/>
      <c r="I824" s="3"/>
    </row>
    <row r="825" spans="2:9" s="8" customFormat="1" ht="15" hidden="1" customHeight="1" x14ac:dyDescent="0.2">
      <c r="B825" s="615" t="s">
        <v>549</v>
      </c>
      <c r="C825" s="624"/>
      <c r="D825" s="32" t="s">
        <v>153</v>
      </c>
      <c r="E825" s="141">
        <f>I820*1.15</f>
        <v>65239.499999999993</v>
      </c>
      <c r="F825" s="30"/>
      <c r="G825" s="108">
        <v>36759.07</v>
      </c>
      <c r="H825" s="4"/>
      <c r="I825" s="3" t="s">
        <v>550</v>
      </c>
    </row>
    <row r="826" spans="2:9" s="8" customFormat="1" ht="15" hidden="1" customHeight="1" x14ac:dyDescent="0.2">
      <c r="B826" s="615" t="s">
        <v>551</v>
      </c>
      <c r="C826" s="624"/>
      <c r="D826" s="32" t="s">
        <v>153</v>
      </c>
      <c r="E826" s="141">
        <f>I821*1.15</f>
        <v>37030</v>
      </c>
      <c r="F826" s="30"/>
      <c r="G826" s="149"/>
      <c r="H826" s="4"/>
      <c r="I826" s="3"/>
    </row>
    <row r="827" spans="2:9" s="8" customFormat="1" ht="15" hidden="1" customHeight="1" x14ac:dyDescent="0.2">
      <c r="B827" s="615" t="s">
        <v>552</v>
      </c>
      <c r="C827" s="624"/>
      <c r="D827" s="32" t="s">
        <v>153</v>
      </c>
      <c r="E827" s="141">
        <f>I822*1.15</f>
        <v>39065.5</v>
      </c>
      <c r="F827" s="30"/>
      <c r="G827" s="108">
        <v>34983</v>
      </c>
      <c r="H827" s="4"/>
      <c r="I827" s="176">
        <v>3.56</v>
      </c>
    </row>
    <row r="828" spans="2:9" s="8" customFormat="1" ht="15" hidden="1" customHeight="1" thickBot="1" x14ac:dyDescent="0.25">
      <c r="B828" s="627" t="s">
        <v>553</v>
      </c>
      <c r="C828" s="801"/>
      <c r="D828" s="114" t="s">
        <v>153</v>
      </c>
      <c r="E828" s="145">
        <f>G828*1.2</f>
        <v>44301.599999999999</v>
      </c>
      <c r="F828" s="393"/>
      <c r="G828" s="149">
        <v>36918</v>
      </c>
      <c r="H828" s="4"/>
      <c r="I828" s="176">
        <v>4.49</v>
      </c>
    </row>
    <row r="829" spans="2:9" s="8" customFormat="1" ht="17.25" customHeight="1" thickBot="1" x14ac:dyDescent="0.25">
      <c r="B829" s="658" t="s">
        <v>554</v>
      </c>
      <c r="C829" s="659"/>
      <c r="D829" s="659"/>
      <c r="E829" s="659"/>
      <c r="F829" s="661"/>
      <c r="G829" s="23"/>
      <c r="H829" s="4"/>
      <c r="I829" s="176">
        <v>3.56</v>
      </c>
    </row>
    <row r="830" spans="2:9" s="8" customFormat="1" ht="15" customHeight="1" thickBot="1" x14ac:dyDescent="0.25">
      <c r="B830" s="820" t="s">
        <v>555</v>
      </c>
      <c r="C830" s="821"/>
      <c r="D830" s="177"/>
      <c r="E830" s="178"/>
      <c r="F830" s="179"/>
      <c r="G830" s="23"/>
      <c r="H830" s="4"/>
      <c r="I830" s="176">
        <v>7.33</v>
      </c>
    </row>
    <row r="831" spans="2:9" s="8" customFormat="1" ht="30" customHeight="1" x14ac:dyDescent="0.2">
      <c r="B831" s="625" t="s">
        <v>556</v>
      </c>
      <c r="C831" s="815"/>
      <c r="D831" s="217" t="s">
        <v>29</v>
      </c>
      <c r="E831" s="123">
        <f>G831*1.15</f>
        <v>33852.549999999996</v>
      </c>
      <c r="F831" s="11"/>
      <c r="G831" s="23">
        <v>29437</v>
      </c>
      <c r="H831" s="4"/>
      <c r="I831" s="176">
        <v>4.49</v>
      </c>
    </row>
    <row r="832" spans="2:9" s="8" customFormat="1" ht="18.75" hidden="1" customHeight="1" x14ac:dyDescent="0.2">
      <c r="B832" s="617" t="s">
        <v>1598</v>
      </c>
      <c r="C832" s="618"/>
      <c r="D832" s="224" t="s">
        <v>1583</v>
      </c>
      <c r="E832" s="180">
        <f>G832*1.2</f>
        <v>195592.8</v>
      </c>
      <c r="F832" s="281" t="s">
        <v>80</v>
      </c>
      <c r="G832" s="23">
        <v>162994</v>
      </c>
      <c r="H832" s="4"/>
      <c r="I832" s="176"/>
    </row>
    <row r="833" spans="2:9" s="8" customFormat="1" ht="18.75" hidden="1" customHeight="1" x14ac:dyDescent="0.2">
      <c r="B833" s="617" t="s">
        <v>1647</v>
      </c>
      <c r="C833" s="618"/>
      <c r="D833" s="224" t="s">
        <v>34</v>
      </c>
      <c r="E833" s="180">
        <f>G833*1.2</f>
        <v>35030.400000000001</v>
      </c>
      <c r="F833" s="281" t="s">
        <v>80</v>
      </c>
      <c r="G833" s="23">
        <v>29192</v>
      </c>
      <c r="H833" s="4"/>
      <c r="I833" s="176"/>
    </row>
    <row r="834" spans="2:9" s="8" customFormat="1" ht="31.5" customHeight="1" x14ac:dyDescent="0.2">
      <c r="B834" s="615" t="s">
        <v>557</v>
      </c>
      <c r="C834" s="656"/>
      <c r="D834" s="150" t="s">
        <v>29</v>
      </c>
      <c r="E834" s="127">
        <f>G834*1.15</f>
        <v>45580.25</v>
      </c>
      <c r="F834" s="96"/>
      <c r="G834" s="23">
        <v>39635</v>
      </c>
      <c r="H834" s="4"/>
      <c r="I834" s="176">
        <v>7.93</v>
      </c>
    </row>
    <row r="835" spans="2:9" s="8" customFormat="1" ht="31.5" customHeight="1" x14ac:dyDescent="0.2">
      <c r="B835" s="615" t="s">
        <v>1856</v>
      </c>
      <c r="C835" s="656"/>
      <c r="D835" s="150" t="s">
        <v>34</v>
      </c>
      <c r="E835" s="127">
        <f>G835*1.15</f>
        <v>47029.25</v>
      </c>
      <c r="F835" s="97" t="s">
        <v>80</v>
      </c>
      <c r="G835" s="23">
        <v>40895</v>
      </c>
      <c r="H835" s="4"/>
      <c r="I835" s="176"/>
    </row>
    <row r="836" spans="2:9" s="8" customFormat="1" ht="30" customHeight="1" x14ac:dyDescent="0.2">
      <c r="B836" s="615" t="s">
        <v>558</v>
      </c>
      <c r="C836" s="656"/>
      <c r="D836" s="150" t="s">
        <v>29</v>
      </c>
      <c r="E836" s="127">
        <f>G836*1.15</f>
        <v>60056.45</v>
      </c>
      <c r="F836" s="96"/>
      <c r="G836" s="23">
        <v>52223</v>
      </c>
      <c r="H836" s="4"/>
      <c r="I836" s="176">
        <v>6.72</v>
      </c>
    </row>
    <row r="837" spans="2:9" s="8" customFormat="1" ht="33" customHeight="1" x14ac:dyDescent="0.2">
      <c r="B837" s="786" t="s">
        <v>559</v>
      </c>
      <c r="C837" s="662"/>
      <c r="D837" s="150" t="s">
        <v>29</v>
      </c>
      <c r="E837" s="127">
        <f>G837*1.15</f>
        <v>45416.95</v>
      </c>
      <c r="F837" s="96"/>
      <c r="G837" s="23">
        <v>39493</v>
      </c>
      <c r="H837" s="4"/>
      <c r="I837" s="176">
        <v>12.77</v>
      </c>
    </row>
    <row r="838" spans="2:9" s="8" customFormat="1" ht="16.5" customHeight="1" thickBot="1" x14ac:dyDescent="0.25">
      <c r="B838" s="822" t="s">
        <v>560</v>
      </c>
      <c r="C838" s="807"/>
      <c r="D838" s="32" t="s">
        <v>29</v>
      </c>
      <c r="E838" s="273">
        <f>G838*1.15</f>
        <v>95394.799999999988</v>
      </c>
      <c r="F838" s="96"/>
      <c r="G838" s="23">
        <v>82952</v>
      </c>
      <c r="H838" s="4"/>
      <c r="I838" s="176">
        <v>7.93</v>
      </c>
    </row>
    <row r="839" spans="2:9" s="8" customFormat="1" ht="15" hidden="1" customHeight="1" x14ac:dyDescent="0.2">
      <c r="B839" s="824" t="s">
        <v>561</v>
      </c>
      <c r="C839" s="825"/>
      <c r="D839" s="32" t="s">
        <v>29</v>
      </c>
      <c r="E839" s="173">
        <f>G839*1.22</f>
        <v>0</v>
      </c>
      <c r="F839" s="96"/>
      <c r="G839" s="23"/>
      <c r="H839" s="4"/>
      <c r="I839" s="176">
        <v>6.72</v>
      </c>
    </row>
    <row r="840" spans="2:9" s="8" customFormat="1" ht="15" hidden="1" customHeight="1" x14ac:dyDescent="0.2">
      <c r="B840" s="822" t="s">
        <v>562</v>
      </c>
      <c r="C840" s="807"/>
      <c r="D840" s="32" t="s">
        <v>29</v>
      </c>
      <c r="E840" s="141">
        <v>86596</v>
      </c>
      <c r="F840" s="96"/>
      <c r="G840" s="23"/>
      <c r="H840" s="4"/>
      <c r="I840" s="176">
        <v>12.73</v>
      </c>
    </row>
    <row r="841" spans="2:9" s="8" customFormat="1" ht="15" hidden="1" customHeight="1" x14ac:dyDescent="0.2">
      <c r="B841" s="822" t="s">
        <v>563</v>
      </c>
      <c r="C841" s="823"/>
      <c r="D841" s="32" t="s">
        <v>29</v>
      </c>
      <c r="E841" s="141">
        <v>73382</v>
      </c>
      <c r="F841" s="96"/>
      <c r="G841" s="23"/>
      <c r="H841" s="4"/>
      <c r="I841" s="176">
        <v>14.59</v>
      </c>
    </row>
    <row r="842" spans="2:9" s="8" customFormat="1" ht="15" hidden="1" customHeight="1" x14ac:dyDescent="0.2">
      <c r="B842" s="822" t="s">
        <v>564</v>
      </c>
      <c r="C842" s="807"/>
      <c r="D842" s="32" t="s">
        <v>29</v>
      </c>
      <c r="E842" s="141">
        <v>139448</v>
      </c>
      <c r="F842" s="96"/>
      <c r="G842" s="23"/>
      <c r="H842" s="4"/>
      <c r="I842" s="176">
        <v>22.53</v>
      </c>
    </row>
    <row r="843" spans="2:9" s="8" customFormat="1" ht="15" hidden="1" customHeight="1" x14ac:dyDescent="0.2">
      <c r="B843" s="822" t="s">
        <v>565</v>
      </c>
      <c r="C843" s="807"/>
      <c r="D843" s="32" t="s">
        <v>29</v>
      </c>
      <c r="E843" s="141">
        <v>86596</v>
      </c>
      <c r="F843" s="96"/>
      <c r="G843" s="23"/>
      <c r="H843" s="4"/>
      <c r="I843" s="118"/>
    </row>
    <row r="844" spans="2:9" s="8" customFormat="1" ht="15" hidden="1" customHeight="1" x14ac:dyDescent="0.2">
      <c r="B844" s="822" t="s">
        <v>566</v>
      </c>
      <c r="C844" s="807"/>
      <c r="D844" s="32" t="s">
        <v>29</v>
      </c>
      <c r="E844" s="141">
        <v>73382</v>
      </c>
      <c r="F844" s="96"/>
      <c r="G844" s="23"/>
      <c r="H844" s="4"/>
      <c r="I844" s="176">
        <v>9.4499999999999993</v>
      </c>
    </row>
    <row r="845" spans="2:9" s="8" customFormat="1" ht="15" hidden="1" customHeight="1" x14ac:dyDescent="0.2">
      <c r="B845" s="822" t="s">
        <v>567</v>
      </c>
      <c r="C845" s="807"/>
      <c r="D845" s="32" t="s">
        <v>29</v>
      </c>
      <c r="E845" s="141">
        <v>139012</v>
      </c>
      <c r="F845" s="96"/>
      <c r="G845" s="23"/>
      <c r="H845" s="4"/>
      <c r="I845" s="176">
        <v>16.13</v>
      </c>
    </row>
    <row r="846" spans="2:9" s="8" customFormat="1" ht="19.5" hidden="1" customHeight="1" x14ac:dyDescent="0.2">
      <c r="B846" s="822" t="s">
        <v>568</v>
      </c>
      <c r="C846" s="807"/>
      <c r="D846" s="32" t="s">
        <v>29</v>
      </c>
      <c r="E846" s="141">
        <v>159323</v>
      </c>
      <c r="F846" s="96"/>
      <c r="G846" s="23"/>
      <c r="H846" s="4"/>
      <c r="I846" s="118"/>
    </row>
    <row r="847" spans="2:9" s="8" customFormat="1" ht="15" hidden="1" customHeight="1" thickBot="1" x14ac:dyDescent="0.25">
      <c r="B847" s="822" t="s">
        <v>569</v>
      </c>
      <c r="C847" s="807"/>
      <c r="D847" s="114" t="s">
        <v>29</v>
      </c>
      <c r="E847" s="145">
        <v>246028</v>
      </c>
      <c r="F847" s="96"/>
      <c r="G847" s="23"/>
      <c r="H847" s="4"/>
      <c r="I847" s="176">
        <v>8.99</v>
      </c>
    </row>
    <row r="848" spans="2:9" s="8" customFormat="1" ht="15" hidden="1" customHeight="1" thickBot="1" x14ac:dyDescent="0.25">
      <c r="B848" s="832" t="s">
        <v>570</v>
      </c>
      <c r="C848" s="833"/>
      <c r="D848" s="833"/>
      <c r="E848" s="833"/>
      <c r="F848" s="834"/>
      <c r="G848" s="23"/>
      <c r="H848" s="4"/>
      <c r="I848" s="176">
        <v>7.42</v>
      </c>
    </row>
    <row r="849" spans="2:9" s="8" customFormat="1" ht="15" hidden="1" customHeight="1" x14ac:dyDescent="0.2">
      <c r="B849" s="826" t="s">
        <v>571</v>
      </c>
      <c r="C849" s="827"/>
      <c r="D849" s="22" t="s">
        <v>34</v>
      </c>
      <c r="E849" s="38">
        <v>111132</v>
      </c>
      <c r="F849" s="96"/>
      <c r="G849" s="23"/>
      <c r="H849" s="4"/>
      <c r="I849" s="176">
        <v>17.61</v>
      </c>
    </row>
    <row r="850" spans="2:9" s="8" customFormat="1" ht="15" hidden="1" customHeight="1" thickBot="1" x14ac:dyDescent="0.25">
      <c r="B850" s="828" t="s">
        <v>572</v>
      </c>
      <c r="C850" s="829"/>
      <c r="D850" s="12" t="s">
        <v>34</v>
      </c>
      <c r="E850" s="28">
        <v>189689</v>
      </c>
      <c r="F850" s="96"/>
      <c r="G850" s="23"/>
      <c r="H850" s="4"/>
      <c r="I850" s="176">
        <v>22.61</v>
      </c>
    </row>
    <row r="851" spans="2:9" s="8" customFormat="1" ht="15" hidden="1" customHeight="1" x14ac:dyDescent="0.2">
      <c r="B851" s="835" t="s">
        <v>573</v>
      </c>
      <c r="C851" s="836"/>
      <c r="D851" s="836"/>
      <c r="E851" s="836"/>
      <c r="F851" s="837"/>
      <c r="G851" s="23"/>
      <c r="H851" s="4"/>
      <c r="I851" s="176">
        <v>31.54</v>
      </c>
    </row>
    <row r="852" spans="2:9" s="8" customFormat="1" ht="15" hidden="1" customHeight="1" x14ac:dyDescent="0.2">
      <c r="B852" s="822" t="s">
        <v>574</v>
      </c>
      <c r="C852" s="807"/>
      <c r="D852" s="22" t="s">
        <v>34</v>
      </c>
      <c r="E852" s="38">
        <v>94395</v>
      </c>
      <c r="F852" s="96"/>
      <c r="G852" s="23"/>
      <c r="H852" s="4"/>
      <c r="I852" s="176">
        <v>25</v>
      </c>
    </row>
    <row r="853" spans="2:9" s="8" customFormat="1" ht="15" hidden="1" customHeight="1" x14ac:dyDescent="0.2">
      <c r="B853" s="826" t="s">
        <v>575</v>
      </c>
      <c r="C853" s="827"/>
      <c r="D853" s="15" t="s">
        <v>34</v>
      </c>
      <c r="E853" s="31">
        <v>77910</v>
      </c>
      <c r="F853" s="96"/>
      <c r="G853" s="23"/>
      <c r="H853" s="4"/>
      <c r="I853" s="3"/>
    </row>
    <row r="854" spans="2:9" s="8" customFormat="1" ht="15" hidden="1" customHeight="1" x14ac:dyDescent="0.2">
      <c r="B854" s="822" t="s">
        <v>576</v>
      </c>
      <c r="C854" s="807"/>
      <c r="D854" s="15" t="s">
        <v>34</v>
      </c>
      <c r="E854" s="31">
        <v>184905</v>
      </c>
      <c r="F854" s="96"/>
      <c r="G854" s="23"/>
      <c r="H854" s="4"/>
      <c r="I854" s="176">
        <v>2.16</v>
      </c>
    </row>
    <row r="855" spans="2:9" s="8" customFormat="1" ht="15" hidden="1" customHeight="1" thickBot="1" x14ac:dyDescent="0.25">
      <c r="B855" s="828" t="s">
        <v>577</v>
      </c>
      <c r="C855" s="829"/>
      <c r="D855" s="15" t="s">
        <v>34</v>
      </c>
      <c r="E855" s="31">
        <v>237405</v>
      </c>
      <c r="F855" s="96"/>
      <c r="G855" s="23"/>
      <c r="H855" s="4"/>
      <c r="I855" s="176">
        <v>0.69</v>
      </c>
    </row>
    <row r="856" spans="2:9" s="8" customFormat="1" ht="14.25" hidden="1" customHeight="1" x14ac:dyDescent="0.2">
      <c r="B856" s="824" t="s">
        <v>578</v>
      </c>
      <c r="C856" s="825"/>
      <c r="D856" s="15" t="s">
        <v>34</v>
      </c>
      <c r="E856" s="31">
        <v>331170</v>
      </c>
      <c r="F856" s="96"/>
      <c r="G856" s="23"/>
      <c r="H856" s="4"/>
      <c r="I856" s="176"/>
    </row>
    <row r="857" spans="2:9" s="8" customFormat="1" ht="15.75" hidden="1" customHeight="1" thickBot="1" x14ac:dyDescent="0.25">
      <c r="B857" s="830" t="s">
        <v>579</v>
      </c>
      <c r="C857" s="831"/>
      <c r="D857" s="12" t="s">
        <v>34</v>
      </c>
      <c r="E857" s="28">
        <v>262500</v>
      </c>
      <c r="F857" s="98"/>
      <c r="G857" s="23"/>
      <c r="H857" s="4"/>
      <c r="I857" s="176"/>
    </row>
    <row r="858" spans="2:9" s="8" customFormat="1" ht="15" hidden="1" customHeight="1" thickBot="1" x14ac:dyDescent="0.25">
      <c r="B858" s="632" t="s">
        <v>580</v>
      </c>
      <c r="C858" s="633"/>
      <c r="D858" s="633"/>
      <c r="E858" s="633"/>
      <c r="F858" s="634"/>
      <c r="G858" s="23"/>
      <c r="H858" s="4"/>
      <c r="I858" s="176"/>
    </row>
    <row r="859" spans="2:9" s="8" customFormat="1" ht="15" hidden="1" customHeight="1" thickBot="1" x14ac:dyDescent="0.25">
      <c r="B859" s="847" t="s">
        <v>581</v>
      </c>
      <c r="C859" s="848"/>
      <c r="D859" s="848"/>
      <c r="E859" s="848"/>
      <c r="F859" s="849"/>
      <c r="G859" s="149"/>
      <c r="H859" s="4"/>
      <c r="I859" s="176"/>
    </row>
    <row r="860" spans="2:9" s="8" customFormat="1" ht="15" hidden="1" customHeight="1" x14ac:dyDescent="0.2">
      <c r="B860" s="850" t="s">
        <v>582</v>
      </c>
      <c r="C860" s="851"/>
      <c r="D860" s="39" t="s">
        <v>34</v>
      </c>
      <c r="E860" s="181">
        <f t="shared" ref="E860:E865" si="22">G860*1.3</f>
        <v>119470</v>
      </c>
      <c r="F860" s="182" t="s">
        <v>80</v>
      </c>
      <c r="G860" s="149">
        <v>91900</v>
      </c>
      <c r="H860" s="4"/>
      <c r="I860" s="176"/>
    </row>
    <row r="861" spans="2:9" s="8" customFormat="1" ht="15" hidden="1" customHeight="1" x14ac:dyDescent="0.2">
      <c r="B861" s="852" t="s">
        <v>583</v>
      </c>
      <c r="C861" s="853"/>
      <c r="D861" s="32" t="s">
        <v>34</v>
      </c>
      <c r="E861" s="14">
        <f t="shared" si="22"/>
        <v>98872.8</v>
      </c>
      <c r="F861" s="172" t="s">
        <v>80</v>
      </c>
      <c r="G861" s="149">
        <v>76056</v>
      </c>
      <c r="H861" s="4"/>
      <c r="I861" s="176"/>
    </row>
    <row r="862" spans="2:9" s="8" customFormat="1" ht="15" hidden="1" customHeight="1" x14ac:dyDescent="0.2">
      <c r="B862" s="854" t="s">
        <v>584</v>
      </c>
      <c r="C862" s="855"/>
      <c r="D862" s="32" t="s">
        <v>34</v>
      </c>
      <c r="E862" s="14">
        <f t="shared" si="22"/>
        <v>138015.80000000002</v>
      </c>
      <c r="F862" s="172" t="s">
        <v>80</v>
      </c>
      <c r="G862" s="108">
        <v>106166</v>
      </c>
      <c r="H862" s="4"/>
      <c r="I862" s="176"/>
    </row>
    <row r="863" spans="2:9" s="8" customFormat="1" ht="15" hidden="1" customHeight="1" x14ac:dyDescent="0.2">
      <c r="B863" s="838" t="s">
        <v>585</v>
      </c>
      <c r="C863" s="839"/>
      <c r="D863" s="32" t="s">
        <v>34</v>
      </c>
      <c r="E863" s="14">
        <f t="shared" si="22"/>
        <v>137189</v>
      </c>
      <c r="F863" s="172" t="s">
        <v>80</v>
      </c>
      <c r="G863" s="108">
        <v>105530</v>
      </c>
      <c r="H863" s="4"/>
      <c r="I863" s="176"/>
    </row>
    <row r="864" spans="2:9" s="8" customFormat="1" ht="15" hidden="1" customHeight="1" x14ac:dyDescent="0.2">
      <c r="B864" s="838" t="s">
        <v>586</v>
      </c>
      <c r="C864" s="839"/>
      <c r="D864" s="32" t="s">
        <v>34</v>
      </c>
      <c r="E864" s="14">
        <f t="shared" si="22"/>
        <v>121124.90000000001</v>
      </c>
      <c r="F864" s="172" t="s">
        <v>80</v>
      </c>
      <c r="G864" s="149">
        <v>93173</v>
      </c>
      <c r="H864" s="4"/>
      <c r="I864" s="176"/>
    </row>
    <row r="865" spans="2:9" s="8" customFormat="1" ht="15" hidden="1" customHeight="1" thickBot="1" x14ac:dyDescent="0.25">
      <c r="B865" s="840" t="s">
        <v>587</v>
      </c>
      <c r="C865" s="841"/>
      <c r="D865" s="34" t="s">
        <v>34</v>
      </c>
      <c r="E865" s="183">
        <f t="shared" si="22"/>
        <v>155728.30000000002</v>
      </c>
      <c r="F865" s="184" t="s">
        <v>80</v>
      </c>
      <c r="G865" s="175">
        <v>119791</v>
      </c>
      <c r="H865" s="4"/>
      <c r="I865" s="176"/>
    </row>
    <row r="866" spans="2:9" s="8" customFormat="1" ht="15" hidden="1" customHeight="1" thickBot="1" x14ac:dyDescent="0.3">
      <c r="B866" s="842" t="s">
        <v>588</v>
      </c>
      <c r="C866" s="843"/>
      <c r="D866" s="843"/>
      <c r="E866" s="843"/>
      <c r="F866" s="844"/>
      <c r="G866" s="149"/>
      <c r="H866" s="4"/>
      <c r="I866" s="176"/>
    </row>
    <row r="867" spans="2:9" s="8" customFormat="1" ht="15" hidden="1" customHeight="1" x14ac:dyDescent="0.2">
      <c r="B867" s="845" t="s">
        <v>589</v>
      </c>
      <c r="C867" s="846"/>
      <c r="D867" s="101" t="s">
        <v>34</v>
      </c>
      <c r="E867" s="174">
        <f>G867*1.3</f>
        <v>142958.39999999999</v>
      </c>
      <c r="F867" s="182" t="s">
        <v>80</v>
      </c>
      <c r="G867" s="108">
        <v>109968</v>
      </c>
      <c r="H867" s="4"/>
      <c r="I867" s="176"/>
    </row>
    <row r="868" spans="2:9" s="8" customFormat="1" ht="15" hidden="1" customHeight="1" x14ac:dyDescent="0.2">
      <c r="B868" s="838" t="s">
        <v>590</v>
      </c>
      <c r="C868" s="839"/>
      <c r="D868" s="15" t="s">
        <v>34</v>
      </c>
      <c r="E868" s="174">
        <f>G868*1.3</f>
        <v>12834.9</v>
      </c>
      <c r="F868" s="185" t="s">
        <v>80</v>
      </c>
      <c r="G868" s="108">
        <v>9873</v>
      </c>
      <c r="H868" s="4"/>
      <c r="I868" s="176"/>
    </row>
    <row r="869" spans="2:9" s="8" customFormat="1" ht="15" hidden="1" customHeight="1" x14ac:dyDescent="0.2">
      <c r="B869" s="838" t="s">
        <v>591</v>
      </c>
      <c r="C869" s="839"/>
      <c r="D869" s="15" t="s">
        <v>34</v>
      </c>
      <c r="E869" s="174">
        <f>G869*1.3</f>
        <v>161492.5</v>
      </c>
      <c r="F869" s="185" t="s">
        <v>80</v>
      </c>
      <c r="G869" s="108">
        <v>124225</v>
      </c>
      <c r="H869" s="4"/>
      <c r="I869" s="176"/>
    </row>
    <row r="870" spans="2:9" s="8" customFormat="1" ht="15" hidden="1" customHeight="1" x14ac:dyDescent="0.2">
      <c r="B870" s="838" t="s">
        <v>592</v>
      </c>
      <c r="C870" s="839"/>
      <c r="D870" s="15" t="s">
        <v>34</v>
      </c>
      <c r="E870" s="174">
        <f>G870*1.3</f>
        <v>173027.4</v>
      </c>
      <c r="F870" s="185" t="s">
        <v>80</v>
      </c>
      <c r="G870" s="149">
        <v>133098</v>
      </c>
      <c r="H870" s="4"/>
      <c r="I870" s="176"/>
    </row>
    <row r="871" spans="2:9" s="8" customFormat="1" ht="15" hidden="1" customHeight="1" thickBot="1" x14ac:dyDescent="0.25">
      <c r="B871" s="840" t="s">
        <v>593</v>
      </c>
      <c r="C871" s="841"/>
      <c r="D871" s="104" t="s">
        <v>34</v>
      </c>
      <c r="E871" s="174">
        <f>G871*1.3</f>
        <v>155314.9</v>
      </c>
      <c r="F871" s="186" t="s">
        <v>80</v>
      </c>
      <c r="G871" s="149">
        <v>119473</v>
      </c>
      <c r="H871" s="4"/>
      <c r="I871" s="176"/>
    </row>
    <row r="872" spans="2:9" s="8" customFormat="1" ht="15" hidden="1" customHeight="1" thickBot="1" x14ac:dyDescent="0.3">
      <c r="B872" s="842" t="s">
        <v>594</v>
      </c>
      <c r="C872" s="843"/>
      <c r="D872" s="843"/>
      <c r="E872" s="843"/>
      <c r="F872" s="844"/>
      <c r="G872" s="149"/>
      <c r="H872" s="4"/>
      <c r="I872" s="176"/>
    </row>
    <row r="873" spans="2:9" s="8" customFormat="1" ht="15" hidden="1" customHeight="1" x14ac:dyDescent="0.2">
      <c r="B873" s="845" t="s">
        <v>595</v>
      </c>
      <c r="C873" s="846"/>
      <c r="D873" s="101" t="s">
        <v>34</v>
      </c>
      <c r="E873" s="174">
        <f>G873*1.3</f>
        <v>169321.1</v>
      </c>
      <c r="F873" s="185" t="s">
        <v>80</v>
      </c>
      <c r="G873" s="149">
        <v>130247</v>
      </c>
      <c r="H873" s="4"/>
      <c r="I873" s="176"/>
    </row>
    <row r="874" spans="2:9" s="8" customFormat="1" ht="15" hidden="1" customHeight="1" x14ac:dyDescent="0.2">
      <c r="B874" s="838" t="s">
        <v>596</v>
      </c>
      <c r="C874" s="839"/>
      <c r="D874" s="101" t="s">
        <v>34</v>
      </c>
      <c r="E874" s="174">
        <f>G874*1.3</f>
        <v>139246.9</v>
      </c>
      <c r="F874" s="185" t="s">
        <v>80</v>
      </c>
      <c r="G874" s="149">
        <v>107113</v>
      </c>
      <c r="H874" s="4"/>
      <c r="I874" s="176"/>
    </row>
    <row r="875" spans="2:9" s="8" customFormat="1" ht="15" hidden="1" customHeight="1" x14ac:dyDescent="0.2">
      <c r="B875" s="838" t="s">
        <v>597</v>
      </c>
      <c r="C875" s="839"/>
      <c r="D875" s="15" t="s">
        <v>34</v>
      </c>
      <c r="E875" s="31">
        <f>G875*1.3</f>
        <v>187856.5</v>
      </c>
      <c r="F875" s="185" t="s">
        <v>80</v>
      </c>
      <c r="G875" s="149">
        <v>144505</v>
      </c>
      <c r="H875" s="4"/>
      <c r="I875" s="176"/>
    </row>
    <row r="876" spans="2:9" s="8" customFormat="1" ht="15" hidden="1" customHeight="1" thickBot="1" x14ac:dyDescent="0.25">
      <c r="B876" s="840" t="s">
        <v>598</v>
      </c>
      <c r="C876" s="841"/>
      <c r="D876" s="104" t="s">
        <v>34</v>
      </c>
      <c r="E876" s="187">
        <f>G876*1.3</f>
        <v>186212</v>
      </c>
      <c r="F876" s="185" t="s">
        <v>80</v>
      </c>
      <c r="G876" s="149">
        <v>143240</v>
      </c>
      <c r="H876" s="4"/>
      <c r="I876" s="176"/>
    </row>
    <row r="877" spans="2:9" s="8" customFormat="1" ht="15" hidden="1" customHeight="1" thickBot="1" x14ac:dyDescent="0.3">
      <c r="B877" s="842" t="s">
        <v>599</v>
      </c>
      <c r="C877" s="843"/>
      <c r="D877" s="843"/>
      <c r="E877" s="843"/>
      <c r="F877" s="844"/>
      <c r="G877" s="149"/>
      <c r="H877" s="4"/>
      <c r="I877" s="176"/>
    </row>
    <row r="878" spans="2:9" s="8" customFormat="1" ht="15" hidden="1" customHeight="1" x14ac:dyDescent="0.2">
      <c r="B878" s="845" t="s">
        <v>600</v>
      </c>
      <c r="C878" s="846"/>
      <c r="D878" s="101" t="s">
        <v>34</v>
      </c>
      <c r="E878" s="174">
        <f t="shared" ref="E878:E890" si="23">G878*1.3</f>
        <v>162320.6</v>
      </c>
      <c r="F878" s="185" t="s">
        <v>80</v>
      </c>
      <c r="G878" s="149">
        <v>124862</v>
      </c>
      <c r="H878" s="4"/>
      <c r="I878" s="176"/>
    </row>
    <row r="879" spans="2:9" s="8" customFormat="1" ht="15" hidden="1" customHeight="1" x14ac:dyDescent="0.2">
      <c r="B879" s="845" t="s">
        <v>601</v>
      </c>
      <c r="C879" s="846"/>
      <c r="D879" s="15" t="s">
        <v>34</v>
      </c>
      <c r="E879" s="31">
        <f t="shared" si="23"/>
        <v>133890.9</v>
      </c>
      <c r="F879" s="185" t="s">
        <v>80</v>
      </c>
      <c r="G879" s="149">
        <v>102993</v>
      </c>
      <c r="H879" s="4"/>
      <c r="I879" s="176"/>
    </row>
    <row r="880" spans="2:9" s="8" customFormat="1" ht="15" hidden="1" customHeight="1" x14ac:dyDescent="0.2">
      <c r="B880" s="845" t="s">
        <v>602</v>
      </c>
      <c r="C880" s="846"/>
      <c r="D880" s="15" t="s">
        <v>34</v>
      </c>
      <c r="E880" s="31">
        <f t="shared" si="23"/>
        <v>180856</v>
      </c>
      <c r="F880" s="185" t="s">
        <v>80</v>
      </c>
      <c r="G880" s="149">
        <v>139120</v>
      </c>
      <c r="H880" s="4"/>
      <c r="I880" s="176"/>
    </row>
    <row r="881" spans="2:9" s="8" customFormat="1" ht="15" hidden="1" customHeight="1" x14ac:dyDescent="0.2">
      <c r="B881" s="845" t="s">
        <v>603</v>
      </c>
      <c r="C881" s="846"/>
      <c r="D881" s="15" t="s">
        <v>34</v>
      </c>
      <c r="E881" s="31">
        <f t="shared" si="23"/>
        <v>178386</v>
      </c>
      <c r="F881" s="185" t="s">
        <v>80</v>
      </c>
      <c r="G881" s="149">
        <v>137220</v>
      </c>
      <c r="H881" s="4"/>
      <c r="I881" s="176"/>
    </row>
    <row r="882" spans="2:9" s="8" customFormat="1" ht="15" hidden="1" customHeight="1" x14ac:dyDescent="0.2">
      <c r="B882" s="845" t="s">
        <v>604</v>
      </c>
      <c r="C882" s="846"/>
      <c r="D882" s="15" t="s">
        <v>34</v>
      </c>
      <c r="E882" s="31">
        <f t="shared" si="23"/>
        <v>169729.30000000002</v>
      </c>
      <c r="F882" s="185" t="s">
        <v>80</v>
      </c>
      <c r="G882" s="149">
        <v>130561</v>
      </c>
      <c r="H882" s="4"/>
      <c r="I882" s="176"/>
    </row>
    <row r="883" spans="2:9" s="8" customFormat="1" ht="15" hidden="1" customHeight="1" thickBot="1" x14ac:dyDescent="0.25">
      <c r="B883" s="861" t="s">
        <v>605</v>
      </c>
      <c r="C883" s="862"/>
      <c r="D883" s="12" t="s">
        <v>34</v>
      </c>
      <c r="E883" s="28">
        <f t="shared" si="23"/>
        <v>153251.80000000002</v>
      </c>
      <c r="F883" s="184" t="s">
        <v>80</v>
      </c>
      <c r="G883" s="108">
        <v>117886</v>
      </c>
      <c r="H883" s="4"/>
      <c r="I883" s="176"/>
    </row>
    <row r="884" spans="2:9" s="8" customFormat="1" ht="15" hidden="1" customHeight="1" x14ac:dyDescent="0.2">
      <c r="B884" s="845" t="s">
        <v>606</v>
      </c>
      <c r="C884" s="846"/>
      <c r="D884" s="101" t="s">
        <v>165</v>
      </c>
      <c r="E884" s="174">
        <f t="shared" si="23"/>
        <v>5439.2</v>
      </c>
      <c r="F884" s="185" t="s">
        <v>80</v>
      </c>
      <c r="G884" s="149">
        <v>4184</v>
      </c>
      <c r="H884" s="4"/>
      <c r="I884" s="176"/>
    </row>
    <row r="885" spans="2:9" s="8" customFormat="1" ht="15" hidden="1" customHeight="1" x14ac:dyDescent="0.2">
      <c r="B885" s="838" t="s">
        <v>607</v>
      </c>
      <c r="C885" s="839"/>
      <c r="D885" s="15" t="s">
        <v>165</v>
      </c>
      <c r="E885" s="174">
        <f t="shared" si="23"/>
        <v>4986.8</v>
      </c>
      <c r="F885" s="185" t="s">
        <v>80</v>
      </c>
      <c r="G885" s="149">
        <v>3836</v>
      </c>
      <c r="H885" s="4"/>
      <c r="I885" s="176"/>
    </row>
    <row r="886" spans="2:9" s="8" customFormat="1" ht="15" hidden="1" customHeight="1" x14ac:dyDescent="0.2">
      <c r="B886" s="838" t="s">
        <v>608</v>
      </c>
      <c r="C886" s="839"/>
      <c r="D886" s="15" t="s">
        <v>165</v>
      </c>
      <c r="E886" s="174">
        <f t="shared" si="23"/>
        <v>7662.2</v>
      </c>
      <c r="F886" s="185" t="s">
        <v>80</v>
      </c>
      <c r="G886" s="149">
        <v>5894</v>
      </c>
      <c r="H886" s="4"/>
      <c r="I886" s="176"/>
    </row>
    <row r="887" spans="2:9" s="8" customFormat="1" ht="15" hidden="1" customHeight="1" x14ac:dyDescent="0.2">
      <c r="B887" s="838" t="s">
        <v>609</v>
      </c>
      <c r="C887" s="839"/>
      <c r="D887" s="15" t="s">
        <v>165</v>
      </c>
      <c r="E887" s="174">
        <f t="shared" si="23"/>
        <v>7127.9000000000005</v>
      </c>
      <c r="F887" s="185" t="s">
        <v>80</v>
      </c>
      <c r="G887" s="149">
        <v>5483</v>
      </c>
      <c r="H887" s="4"/>
      <c r="I887" s="176"/>
    </row>
    <row r="888" spans="2:9" s="8" customFormat="1" ht="15" hidden="1" customHeight="1" x14ac:dyDescent="0.2">
      <c r="B888" s="852" t="s">
        <v>610</v>
      </c>
      <c r="C888" s="853"/>
      <c r="D888" s="15" t="s">
        <v>165</v>
      </c>
      <c r="E888" s="174">
        <f t="shared" si="23"/>
        <v>6139.9000000000005</v>
      </c>
      <c r="F888" s="185" t="s">
        <v>80</v>
      </c>
      <c r="G888" s="149">
        <v>4723</v>
      </c>
      <c r="H888" s="4"/>
      <c r="I888" s="176"/>
    </row>
    <row r="889" spans="2:9" s="8" customFormat="1" ht="18.75" hidden="1" customHeight="1" x14ac:dyDescent="0.2">
      <c r="B889" s="852" t="s">
        <v>611</v>
      </c>
      <c r="C889" s="853"/>
      <c r="D889" s="15" t="s">
        <v>165</v>
      </c>
      <c r="E889" s="174">
        <f t="shared" si="23"/>
        <v>5769.4000000000005</v>
      </c>
      <c r="F889" s="185" t="s">
        <v>80</v>
      </c>
      <c r="G889" s="149">
        <v>4438</v>
      </c>
      <c r="H889" s="4"/>
      <c r="I889" s="176"/>
    </row>
    <row r="890" spans="2:9" s="8" customFormat="1" ht="15" hidden="1" customHeight="1" thickBot="1" x14ac:dyDescent="0.25">
      <c r="B890" s="856" t="s">
        <v>612</v>
      </c>
      <c r="C890" s="857"/>
      <c r="D890" s="188" t="s">
        <v>165</v>
      </c>
      <c r="E890" s="174">
        <f t="shared" si="23"/>
        <v>9068.8000000000011</v>
      </c>
      <c r="F890" s="185" t="s">
        <v>80</v>
      </c>
      <c r="G890" s="149">
        <v>6976</v>
      </c>
      <c r="H890" s="4"/>
      <c r="I890" s="176">
        <v>0.35</v>
      </c>
    </row>
    <row r="891" spans="2:9" s="8" customFormat="1" ht="15" customHeight="1" thickBot="1" x14ac:dyDescent="0.25">
      <c r="B891" s="632" t="s">
        <v>613</v>
      </c>
      <c r="C891" s="633"/>
      <c r="D891" s="633"/>
      <c r="E891" s="633"/>
      <c r="F891" s="634"/>
      <c r="G891" s="149"/>
      <c r="H891" s="4"/>
      <c r="I891" s="176">
        <v>0.9</v>
      </c>
    </row>
    <row r="892" spans="2:9" s="8" customFormat="1" ht="17.25" customHeight="1" thickBot="1" x14ac:dyDescent="0.25">
      <c r="B892" s="858" t="s">
        <v>614</v>
      </c>
      <c r="C892" s="859"/>
      <c r="D892" s="189"/>
      <c r="E892" s="190"/>
      <c r="F892" s="191"/>
      <c r="G892" s="23"/>
      <c r="H892" s="4"/>
      <c r="I892" s="118">
        <v>382</v>
      </c>
    </row>
    <row r="893" spans="2:9" s="8" customFormat="1" ht="15" customHeight="1" x14ac:dyDescent="0.2">
      <c r="B893" s="613" t="s">
        <v>615</v>
      </c>
      <c r="C893" s="860"/>
      <c r="D893" s="39" t="s">
        <v>153</v>
      </c>
      <c r="E893" s="138">
        <f>G893*1.2</f>
        <v>19802.399999999998</v>
      </c>
      <c r="F893" s="11"/>
      <c r="G893" s="9">
        <v>16502</v>
      </c>
      <c r="H893" s="4"/>
      <c r="I893" s="118">
        <v>575</v>
      </c>
    </row>
    <row r="894" spans="2:9" s="8" customFormat="1" ht="15" customHeight="1" x14ac:dyDescent="0.2">
      <c r="B894" s="615" t="s">
        <v>616</v>
      </c>
      <c r="C894" s="656"/>
      <c r="D894" s="32" t="s">
        <v>153</v>
      </c>
      <c r="E894" s="141">
        <f t="shared" ref="E894:E900" si="24">G894*1.2</f>
        <v>5342.4</v>
      </c>
      <c r="F894" s="96"/>
      <c r="G894" s="23">
        <v>4452</v>
      </c>
      <c r="H894" s="4"/>
      <c r="I894" s="118">
        <v>575</v>
      </c>
    </row>
    <row r="895" spans="2:9" s="8" customFormat="1" ht="15" customHeight="1" x14ac:dyDescent="0.2">
      <c r="B895" s="615" t="s">
        <v>617</v>
      </c>
      <c r="C895" s="656"/>
      <c r="D895" s="32" t="s">
        <v>153</v>
      </c>
      <c r="E895" s="141">
        <f t="shared" si="24"/>
        <v>2929.2</v>
      </c>
      <c r="F895" s="96"/>
      <c r="G895" s="23">
        <v>2441</v>
      </c>
      <c r="H895" s="4"/>
      <c r="I895" s="118">
        <v>2290</v>
      </c>
    </row>
    <row r="896" spans="2:9" s="8" customFormat="1" ht="30.75" customHeight="1" x14ac:dyDescent="0.2">
      <c r="B896" s="617" t="s">
        <v>618</v>
      </c>
      <c r="C896" s="717"/>
      <c r="D896" s="150" t="s">
        <v>153</v>
      </c>
      <c r="E896" s="127">
        <f t="shared" si="24"/>
        <v>7869.5999999999995</v>
      </c>
      <c r="F896" s="213"/>
      <c r="G896" s="441">
        <v>6558</v>
      </c>
      <c r="H896" s="4"/>
      <c r="I896" s="118"/>
    </row>
    <row r="897" spans="2:9" s="8" customFormat="1" ht="15" customHeight="1" x14ac:dyDescent="0.2">
      <c r="B897" s="615" t="s">
        <v>619</v>
      </c>
      <c r="C897" s="662"/>
      <c r="D897" s="32" t="s">
        <v>153</v>
      </c>
      <c r="E897" s="141">
        <f t="shared" si="24"/>
        <v>470.4</v>
      </c>
      <c r="F897" s="96"/>
      <c r="G897" s="23">
        <v>392</v>
      </c>
      <c r="H897" s="4"/>
      <c r="I897" s="192">
        <v>1.1879999999999999</v>
      </c>
    </row>
    <row r="898" spans="2:9" s="8" customFormat="1" ht="15" customHeight="1" x14ac:dyDescent="0.2">
      <c r="B898" s="615" t="s">
        <v>620</v>
      </c>
      <c r="C898" s="662"/>
      <c r="D898" s="32" t="s">
        <v>153</v>
      </c>
      <c r="E898" s="141">
        <f t="shared" si="24"/>
        <v>750</v>
      </c>
      <c r="F898" s="96"/>
      <c r="G898" s="23">
        <v>625</v>
      </c>
      <c r="H898" s="4"/>
      <c r="I898" s="192">
        <v>0.39600000000000002</v>
      </c>
    </row>
    <row r="899" spans="2:9" s="8" customFormat="1" ht="15" customHeight="1" x14ac:dyDescent="0.2">
      <c r="B899" s="629" t="s">
        <v>621</v>
      </c>
      <c r="C899" s="712"/>
      <c r="D899" s="34" t="s">
        <v>153</v>
      </c>
      <c r="E899" s="141">
        <f t="shared" si="24"/>
        <v>729.6</v>
      </c>
      <c r="F899" s="96"/>
      <c r="G899" s="23">
        <v>608</v>
      </c>
      <c r="H899" s="4"/>
      <c r="I899" s="192">
        <v>0.19800000000000001</v>
      </c>
    </row>
    <row r="900" spans="2:9" s="8" customFormat="1" ht="15" customHeight="1" thickBot="1" x14ac:dyDescent="0.25">
      <c r="B900" s="629" t="s">
        <v>622</v>
      </c>
      <c r="C900" s="712"/>
      <c r="D900" s="114" t="s">
        <v>287</v>
      </c>
      <c r="E900" s="145">
        <f t="shared" si="24"/>
        <v>1384.8</v>
      </c>
      <c r="F900" s="98"/>
      <c r="G900" s="23">
        <v>1154</v>
      </c>
      <c r="H900" s="4"/>
      <c r="I900" s="192">
        <v>0.69</v>
      </c>
    </row>
    <row r="901" spans="2:9" s="8" customFormat="1" ht="15.75" customHeight="1" thickBot="1" x14ac:dyDescent="0.25">
      <c r="B901" s="858" t="s">
        <v>623</v>
      </c>
      <c r="C901" s="863"/>
      <c r="D901" s="863"/>
      <c r="E901" s="939"/>
      <c r="F901" s="193"/>
      <c r="G901" s="23"/>
      <c r="H901" s="4"/>
      <c r="I901" s="3"/>
    </row>
    <row r="902" spans="2:9" s="8" customFormat="1" ht="15.75" customHeight="1" x14ac:dyDescent="0.2">
      <c r="B902" s="865" t="s">
        <v>624</v>
      </c>
      <c r="C902" s="866"/>
      <c r="D902" s="194" t="s">
        <v>91</v>
      </c>
      <c r="E902" s="138">
        <f>G902*1.2</f>
        <v>13098</v>
      </c>
      <c r="F902" s="147"/>
      <c r="G902" s="23">
        <v>10915</v>
      </c>
      <c r="H902" s="4"/>
      <c r="I902" s="3"/>
    </row>
    <row r="903" spans="2:9" s="8" customFormat="1" ht="17.25" customHeight="1" x14ac:dyDescent="0.2">
      <c r="B903" s="867" t="s">
        <v>625</v>
      </c>
      <c r="C903" s="868"/>
      <c r="D903" s="195" t="s">
        <v>91</v>
      </c>
      <c r="E903" s="141">
        <f>G903*1.2</f>
        <v>4248</v>
      </c>
      <c r="F903" s="113"/>
      <c r="G903" s="23">
        <v>3540</v>
      </c>
      <c r="H903" s="4"/>
      <c r="I903" s="3"/>
    </row>
    <row r="904" spans="2:9" s="8" customFormat="1" ht="15" customHeight="1" x14ac:dyDescent="0.2">
      <c r="B904" s="826" t="s">
        <v>626</v>
      </c>
      <c r="C904" s="869"/>
      <c r="D904" s="195" t="s">
        <v>91</v>
      </c>
      <c r="E904" s="141">
        <f>G904*1.2</f>
        <v>2124</v>
      </c>
      <c r="F904" s="113"/>
      <c r="G904" s="23">
        <v>1770</v>
      </c>
      <c r="H904" s="4"/>
      <c r="I904" s="3"/>
    </row>
    <row r="905" spans="2:9" ht="17.25" customHeight="1" thickBot="1" x14ac:dyDescent="0.25">
      <c r="B905" s="870" t="s">
        <v>627</v>
      </c>
      <c r="C905" s="871"/>
      <c r="D905" s="196" t="s">
        <v>91</v>
      </c>
      <c r="E905" s="145">
        <f>G905*1.2</f>
        <v>6410.4</v>
      </c>
      <c r="F905" s="111"/>
      <c r="G905" s="23">
        <v>5342</v>
      </c>
    </row>
    <row r="906" spans="2:9" ht="17.25" customHeight="1" thickBot="1" x14ac:dyDescent="0.25">
      <c r="B906" s="878" t="s">
        <v>628</v>
      </c>
      <c r="C906" s="879"/>
      <c r="D906" s="197"/>
      <c r="E906" s="198"/>
      <c r="F906" s="178"/>
      <c r="G906" s="23"/>
    </row>
    <row r="907" spans="2:9" s="8" customFormat="1" ht="30.75" customHeight="1" x14ac:dyDescent="0.2">
      <c r="B907" s="766" t="s">
        <v>629</v>
      </c>
      <c r="C907" s="767"/>
      <c r="D907" s="117" t="s">
        <v>153</v>
      </c>
      <c r="E907" s="107">
        <f>G907*1.2</f>
        <v>109039.2</v>
      </c>
      <c r="F907" s="182"/>
      <c r="G907" s="175">
        <v>90866</v>
      </c>
      <c r="H907" s="4"/>
      <c r="I907" s="3"/>
    </row>
    <row r="908" spans="2:9" s="8" customFormat="1" ht="29.25" customHeight="1" x14ac:dyDescent="0.2">
      <c r="B908" s="710" t="s">
        <v>630</v>
      </c>
      <c r="C908" s="880"/>
      <c r="D908" s="279" t="s">
        <v>91</v>
      </c>
      <c r="E908" s="394">
        <f>G908*1.2</f>
        <v>124950</v>
      </c>
      <c r="F908" s="185"/>
      <c r="G908" s="175">
        <v>104125</v>
      </c>
      <c r="H908" s="4"/>
      <c r="I908" s="3"/>
    </row>
    <row r="909" spans="2:9" s="8" customFormat="1" ht="19.5" customHeight="1" x14ac:dyDescent="0.2">
      <c r="B909" s="623" t="s">
        <v>1637</v>
      </c>
      <c r="C909" s="624"/>
      <c r="D909" s="20" t="s">
        <v>153</v>
      </c>
      <c r="E909" s="102">
        <f>G909*1.2</f>
        <v>143366.39999999999</v>
      </c>
      <c r="F909" s="172"/>
      <c r="G909" s="149">
        <v>119472</v>
      </c>
      <c r="H909" s="4"/>
      <c r="I909" s="3"/>
    </row>
    <row r="910" spans="2:9" s="8" customFormat="1" ht="15.75" customHeight="1" x14ac:dyDescent="0.2">
      <c r="B910" s="615" t="s">
        <v>632</v>
      </c>
      <c r="C910" s="616"/>
      <c r="D910" s="20" t="s">
        <v>91</v>
      </c>
      <c r="E910" s="102">
        <f>G910*1.2</f>
        <v>125259.59999999999</v>
      </c>
      <c r="F910" s="172"/>
      <c r="G910" s="149">
        <v>104383</v>
      </c>
      <c r="H910" s="4"/>
      <c r="I910" s="3"/>
    </row>
    <row r="911" spans="2:9" s="8" customFormat="1" ht="15.75" hidden="1" customHeight="1" x14ac:dyDescent="0.2">
      <c r="B911" s="615" t="s">
        <v>633</v>
      </c>
      <c r="C911" s="616"/>
      <c r="D911" s="20" t="s">
        <v>91</v>
      </c>
      <c r="E911" s="102">
        <f>G911*1.2</f>
        <v>170880</v>
      </c>
      <c r="F911" s="172"/>
      <c r="G911" s="149">
        <v>142400</v>
      </c>
      <c r="H911" s="4"/>
      <c r="I911" s="3"/>
    </row>
    <row r="912" spans="2:9" s="8" customFormat="1" ht="15.75" hidden="1" customHeight="1" thickBot="1" x14ac:dyDescent="0.25">
      <c r="B912" s="820" t="s">
        <v>634</v>
      </c>
      <c r="C912" s="821"/>
      <c r="D912" s="821"/>
      <c r="E912" s="821"/>
      <c r="F912" s="940"/>
      <c r="G912" s="23"/>
      <c r="H912" s="4"/>
      <c r="I912" s="3"/>
    </row>
    <row r="913" spans="2:9" s="8" customFormat="1" ht="15.75" hidden="1" customHeight="1" x14ac:dyDescent="0.2">
      <c r="B913" s="872" t="s">
        <v>635</v>
      </c>
      <c r="C913" s="873"/>
      <c r="D913" s="200" t="s">
        <v>91</v>
      </c>
      <c r="E913" s="201">
        <f>G913*1.3</f>
        <v>103859.6</v>
      </c>
      <c r="F913" s="202" t="s">
        <v>80</v>
      </c>
      <c r="G913" s="149">
        <v>79892</v>
      </c>
      <c r="H913" s="4"/>
      <c r="I913" s="3"/>
    </row>
    <row r="914" spans="2:9" s="8" customFormat="1" ht="15.75" hidden="1" customHeight="1" thickBot="1" x14ac:dyDescent="0.25">
      <c r="B914" s="874" t="s">
        <v>636</v>
      </c>
      <c r="C914" s="875"/>
      <c r="D914" s="203" t="s">
        <v>91</v>
      </c>
      <c r="E914" s="204">
        <f>G914*1.3</f>
        <v>115399.7</v>
      </c>
      <c r="F914" s="205" t="s">
        <v>80</v>
      </c>
      <c r="G914" s="149">
        <v>88769</v>
      </c>
      <c r="H914" s="4"/>
      <c r="I914" s="3"/>
    </row>
    <row r="915" spans="2:9" s="8" customFormat="1" ht="15.75" hidden="1" customHeight="1" thickBot="1" x14ac:dyDescent="0.25">
      <c r="B915" s="858" t="s">
        <v>637</v>
      </c>
      <c r="C915" s="863"/>
      <c r="D915" s="863"/>
      <c r="E915" s="863"/>
      <c r="F915" s="859"/>
      <c r="G915" s="149"/>
      <c r="H915" s="4"/>
      <c r="I915" s="3"/>
    </row>
    <row r="916" spans="2:9" s="8" customFormat="1" ht="15.75" hidden="1" customHeight="1" x14ac:dyDescent="0.2">
      <c r="B916" s="876" t="s">
        <v>638</v>
      </c>
      <c r="C916" s="877"/>
      <c r="D916" s="395"/>
      <c r="E916" s="206"/>
      <c r="F916" s="207"/>
      <c r="G916" s="149"/>
      <c r="H916" s="4"/>
      <c r="I916" s="3"/>
    </row>
    <row r="917" spans="2:9" s="8" customFormat="1" ht="15.75" hidden="1" customHeight="1" x14ac:dyDescent="0.2">
      <c r="B917" s="615" t="s">
        <v>639</v>
      </c>
      <c r="C917" s="616"/>
      <c r="D917" s="208" t="s">
        <v>91</v>
      </c>
      <c r="E917" s="209">
        <f>G917*1.3</f>
        <v>14619.800000000001</v>
      </c>
      <c r="F917" s="207" t="s">
        <v>80</v>
      </c>
      <c r="G917" s="149">
        <v>11246</v>
      </c>
      <c r="H917" s="4"/>
      <c r="I917" s="3"/>
    </row>
    <row r="918" spans="2:9" s="8" customFormat="1" ht="15.75" hidden="1" customHeight="1" x14ac:dyDescent="0.2">
      <c r="B918" s="615" t="s">
        <v>640</v>
      </c>
      <c r="C918" s="616"/>
      <c r="D918" s="208" t="s">
        <v>91</v>
      </c>
      <c r="E918" s="209">
        <f t="shared" ref="E918:E929" si="25">G918*1.3</f>
        <v>25775.100000000002</v>
      </c>
      <c r="F918" s="207" t="s">
        <v>80</v>
      </c>
      <c r="G918" s="149">
        <v>19827</v>
      </c>
      <c r="H918" s="4"/>
      <c r="I918" s="3"/>
    </row>
    <row r="919" spans="2:9" s="8" customFormat="1" ht="15.75" hidden="1" customHeight="1" x14ac:dyDescent="0.2">
      <c r="B919" s="615" t="s">
        <v>641</v>
      </c>
      <c r="C919" s="616"/>
      <c r="D919" s="208" t="s">
        <v>91</v>
      </c>
      <c r="E919" s="209">
        <f t="shared" si="25"/>
        <v>18851.3</v>
      </c>
      <c r="F919" s="207" t="s">
        <v>80</v>
      </c>
      <c r="G919" s="149">
        <v>14501</v>
      </c>
      <c r="H919" s="4"/>
      <c r="I919" s="3"/>
    </row>
    <row r="920" spans="2:9" s="8" customFormat="1" ht="15.75" hidden="1" customHeight="1" x14ac:dyDescent="0.2">
      <c r="B920" s="615" t="s">
        <v>642</v>
      </c>
      <c r="C920" s="616"/>
      <c r="D920" s="208" t="s">
        <v>91</v>
      </c>
      <c r="E920" s="209">
        <f t="shared" si="25"/>
        <v>33081.1</v>
      </c>
      <c r="F920" s="207" t="s">
        <v>80</v>
      </c>
      <c r="G920" s="149">
        <v>25447</v>
      </c>
      <c r="H920" s="4"/>
      <c r="I920" s="3"/>
    </row>
    <row r="921" spans="2:9" s="8" customFormat="1" ht="15.75" hidden="1" customHeight="1" x14ac:dyDescent="0.2">
      <c r="B921" s="881" t="s">
        <v>643</v>
      </c>
      <c r="C921" s="882"/>
      <c r="D921" s="396"/>
      <c r="E921" s="209"/>
      <c r="F921" s="207"/>
      <c r="G921" s="149"/>
      <c r="H921" s="4"/>
      <c r="I921" s="3"/>
    </row>
    <row r="922" spans="2:9" s="8" customFormat="1" ht="15.75" hidden="1" customHeight="1" x14ac:dyDescent="0.2">
      <c r="B922" s="615" t="s">
        <v>644</v>
      </c>
      <c r="C922" s="616"/>
      <c r="D922" s="208" t="s">
        <v>91</v>
      </c>
      <c r="E922" s="209">
        <f t="shared" si="25"/>
        <v>17694.3</v>
      </c>
      <c r="F922" s="207" t="s">
        <v>80</v>
      </c>
      <c r="G922" s="149">
        <v>13611</v>
      </c>
      <c r="H922" s="4"/>
      <c r="I922" s="3"/>
    </row>
    <row r="923" spans="2:9" s="8" customFormat="1" ht="15.75" hidden="1" customHeight="1" x14ac:dyDescent="0.2">
      <c r="B923" s="615" t="s">
        <v>645</v>
      </c>
      <c r="C923" s="616"/>
      <c r="D923" s="208" t="s">
        <v>91</v>
      </c>
      <c r="E923" s="209">
        <f t="shared" si="25"/>
        <v>30771</v>
      </c>
      <c r="F923" s="207" t="s">
        <v>80</v>
      </c>
      <c r="G923" s="149">
        <v>23670</v>
      </c>
      <c r="H923" s="4"/>
      <c r="I923" s="3"/>
    </row>
    <row r="924" spans="2:9" s="8" customFormat="1" ht="15.75" hidden="1" customHeight="1" x14ac:dyDescent="0.2">
      <c r="B924" s="615" t="s">
        <v>646</v>
      </c>
      <c r="C924" s="616"/>
      <c r="D924" s="208" t="s">
        <v>91</v>
      </c>
      <c r="E924" s="209">
        <f t="shared" si="25"/>
        <v>20774</v>
      </c>
      <c r="F924" s="207" t="s">
        <v>80</v>
      </c>
      <c r="G924" s="149">
        <v>15980</v>
      </c>
      <c r="H924" s="4"/>
      <c r="I924" s="3"/>
    </row>
    <row r="925" spans="2:9" s="8" customFormat="1" ht="15.75" hidden="1" customHeight="1" x14ac:dyDescent="0.2">
      <c r="B925" s="615" t="s">
        <v>647</v>
      </c>
      <c r="C925" s="616"/>
      <c r="D925" s="208" t="s">
        <v>91</v>
      </c>
      <c r="E925" s="209">
        <f t="shared" si="25"/>
        <v>36545.599999999999</v>
      </c>
      <c r="F925" s="207" t="s">
        <v>80</v>
      </c>
      <c r="G925" s="149">
        <v>28112</v>
      </c>
      <c r="H925" s="4"/>
      <c r="I925" s="3"/>
    </row>
    <row r="926" spans="2:9" s="8" customFormat="1" ht="15.75" hidden="1" customHeight="1" x14ac:dyDescent="0.2">
      <c r="B926" s="881" t="s">
        <v>648</v>
      </c>
      <c r="C926" s="882"/>
      <c r="D926" s="396"/>
      <c r="E926" s="209"/>
      <c r="F926" s="207"/>
      <c r="G926" s="149"/>
      <c r="H926" s="4"/>
      <c r="I926" s="3"/>
    </row>
    <row r="927" spans="2:9" s="8" customFormat="1" ht="15.75" hidden="1" customHeight="1" x14ac:dyDescent="0.2">
      <c r="B927" s="615" t="s">
        <v>649</v>
      </c>
      <c r="C927" s="616"/>
      <c r="D927" s="208" t="s">
        <v>91</v>
      </c>
      <c r="E927" s="209">
        <f t="shared" si="25"/>
        <v>20389.2</v>
      </c>
      <c r="F927" s="207" t="s">
        <v>80</v>
      </c>
      <c r="G927" s="149">
        <v>15684</v>
      </c>
      <c r="H927" s="4"/>
      <c r="I927" s="3"/>
    </row>
    <row r="928" spans="2:9" s="8" customFormat="1" ht="16.5" hidden="1" customHeight="1" x14ac:dyDescent="0.2">
      <c r="B928" s="615" t="s">
        <v>650</v>
      </c>
      <c r="C928" s="616"/>
      <c r="D928" s="208" t="s">
        <v>91</v>
      </c>
      <c r="E928" s="209">
        <f t="shared" si="25"/>
        <v>35776</v>
      </c>
      <c r="F928" s="207" t="s">
        <v>80</v>
      </c>
      <c r="G928" s="149">
        <v>27520</v>
      </c>
      <c r="H928" s="4"/>
      <c r="I928" s="3"/>
    </row>
    <row r="929" spans="2:9" s="8" customFormat="1" ht="17.25" hidden="1" customHeight="1" x14ac:dyDescent="0.2">
      <c r="B929" s="615" t="s">
        <v>651</v>
      </c>
      <c r="C929" s="616"/>
      <c r="D929" s="208" t="s">
        <v>91</v>
      </c>
      <c r="E929" s="209">
        <f t="shared" si="25"/>
        <v>45006</v>
      </c>
      <c r="F929" s="207" t="s">
        <v>80</v>
      </c>
      <c r="G929" s="149">
        <v>34620</v>
      </c>
      <c r="H929" s="4"/>
      <c r="I929" s="3"/>
    </row>
    <row r="930" spans="2:9" s="8" customFormat="1" ht="18" customHeight="1" thickBot="1" x14ac:dyDescent="0.25">
      <c r="B930" s="711" t="s">
        <v>652</v>
      </c>
      <c r="C930" s="783"/>
      <c r="D930" s="104" t="s">
        <v>287</v>
      </c>
      <c r="E930" s="187">
        <f>G930*1.2</f>
        <v>8876.4</v>
      </c>
      <c r="F930" s="211"/>
      <c r="G930" s="108">
        <v>7397</v>
      </c>
      <c r="H930" s="4"/>
      <c r="I930" s="3"/>
    </row>
    <row r="931" spans="2:9" s="8" customFormat="1" ht="18" customHeight="1" thickBot="1" x14ac:dyDescent="0.25">
      <c r="B931" s="658" t="s">
        <v>1793</v>
      </c>
      <c r="C931" s="659"/>
      <c r="D931" s="659"/>
      <c r="E931" s="660"/>
      <c r="F931" s="661"/>
      <c r="G931" s="276"/>
      <c r="H931" s="4"/>
      <c r="I931" s="3"/>
    </row>
    <row r="932" spans="2:9" s="8" customFormat="1" ht="18" customHeight="1" thickBot="1" x14ac:dyDescent="0.25">
      <c r="B932" s="635" t="s">
        <v>1792</v>
      </c>
      <c r="C932" s="636"/>
      <c r="D932" s="292" t="s">
        <v>34</v>
      </c>
      <c r="E932" s="524">
        <f>G932*1.2</f>
        <v>93262.8</v>
      </c>
      <c r="F932" s="294" t="s">
        <v>80</v>
      </c>
      <c r="G932" s="276">
        <v>77719</v>
      </c>
      <c r="H932" s="4"/>
      <c r="I932" s="3"/>
    </row>
    <row r="933" spans="2:9" s="8" customFormat="1" ht="28.5" customHeight="1" thickBot="1" x14ac:dyDescent="0.25">
      <c r="B933" s="797" t="s">
        <v>653</v>
      </c>
      <c r="C933" s="798"/>
      <c r="D933" s="798"/>
      <c r="E933" s="798"/>
      <c r="F933" s="799"/>
      <c r="G933" s="151"/>
      <c r="H933" s="4"/>
      <c r="I933" s="3"/>
    </row>
    <row r="934" spans="2:9" s="8" customFormat="1" ht="19.5" customHeight="1" thickBot="1" x14ac:dyDescent="0.25">
      <c r="B934" s="658" t="s">
        <v>654</v>
      </c>
      <c r="C934" s="659"/>
      <c r="D934" s="659"/>
      <c r="E934" s="659"/>
      <c r="F934" s="661"/>
      <c r="G934" s="94"/>
      <c r="H934" s="4"/>
      <c r="I934" s="3"/>
    </row>
    <row r="935" spans="2:9" s="8" customFormat="1" ht="30.75" hidden="1" customHeight="1" x14ac:dyDescent="0.2">
      <c r="B935" s="710" t="s">
        <v>655</v>
      </c>
      <c r="C935" s="652"/>
      <c r="D935" s="22" t="s">
        <v>656</v>
      </c>
      <c r="E935" s="99">
        <v>639614</v>
      </c>
      <c r="F935" s="21"/>
      <c r="G935" s="23"/>
      <c r="H935" s="4"/>
      <c r="I935" s="3"/>
    </row>
    <row r="936" spans="2:9" s="8" customFormat="1" ht="31.5" customHeight="1" thickBot="1" x14ac:dyDescent="0.25">
      <c r="B936" s="623" t="s">
        <v>657</v>
      </c>
      <c r="C936" s="662"/>
      <c r="D936" s="20" t="s">
        <v>656</v>
      </c>
      <c r="E936" s="213">
        <f>G936*1.15</f>
        <v>895849.99999999988</v>
      </c>
      <c r="F936" s="14"/>
      <c r="G936" s="23">
        <v>779000</v>
      </c>
      <c r="H936" s="4"/>
      <c r="I936" s="3"/>
    </row>
    <row r="937" spans="2:9" s="8" customFormat="1" ht="30" hidden="1" customHeight="1" x14ac:dyDescent="0.2">
      <c r="B937" s="623" t="s">
        <v>658</v>
      </c>
      <c r="C937" s="662"/>
      <c r="D937" s="15" t="s">
        <v>656</v>
      </c>
      <c r="E937" s="213">
        <v>684419</v>
      </c>
      <c r="F937" s="14"/>
      <c r="G937" s="23"/>
      <c r="H937" s="4"/>
      <c r="I937" s="3"/>
    </row>
    <row r="938" spans="2:9" ht="31.5" hidden="1" customHeight="1" x14ac:dyDescent="0.2">
      <c r="B938" s="623" t="s">
        <v>659</v>
      </c>
      <c r="C938" s="662"/>
      <c r="D938" s="15" t="s">
        <v>656</v>
      </c>
      <c r="E938" s="213">
        <v>651281</v>
      </c>
      <c r="F938" s="14"/>
      <c r="G938" s="23"/>
    </row>
    <row r="939" spans="2:9" s="8" customFormat="1" ht="17.25" hidden="1" customHeight="1" x14ac:dyDescent="0.2">
      <c r="B939" s="623" t="s">
        <v>660</v>
      </c>
      <c r="C939" s="662"/>
      <c r="D939" s="15" t="s">
        <v>656</v>
      </c>
      <c r="E939" s="213">
        <v>659824</v>
      </c>
      <c r="F939" s="14"/>
      <c r="G939" s="23"/>
      <c r="H939" s="4"/>
      <c r="I939" s="3"/>
    </row>
    <row r="940" spans="2:9" s="8" customFormat="1" ht="15.75" hidden="1" customHeight="1" thickBot="1" x14ac:dyDescent="0.25">
      <c r="B940" s="711" t="s">
        <v>661</v>
      </c>
      <c r="C940" s="712"/>
      <c r="D940" s="104" t="s">
        <v>656</v>
      </c>
      <c r="E940" s="214">
        <v>684419</v>
      </c>
      <c r="F940" s="10"/>
      <c r="G940" s="23"/>
      <c r="H940" s="4"/>
      <c r="I940" s="3"/>
    </row>
    <row r="941" spans="2:9" s="8" customFormat="1" ht="16.5" customHeight="1" thickBot="1" x14ac:dyDescent="0.25">
      <c r="B941" s="632" t="s">
        <v>662</v>
      </c>
      <c r="C941" s="633"/>
      <c r="D941" s="633"/>
      <c r="E941" s="756"/>
      <c r="F941" s="634"/>
      <c r="G941" s="23"/>
      <c r="H941" s="4"/>
      <c r="I941" s="3"/>
    </row>
    <row r="942" spans="2:9" s="8" customFormat="1" ht="16.5" customHeight="1" x14ac:dyDescent="0.2">
      <c r="B942" s="766" t="s">
        <v>1233</v>
      </c>
      <c r="C942" s="767"/>
      <c r="D942" s="39" t="s">
        <v>91</v>
      </c>
      <c r="E942" s="107">
        <f>G942*1.15</f>
        <v>4153.7999999999993</v>
      </c>
      <c r="F942" s="37"/>
      <c r="G942" s="175">
        <v>3612</v>
      </c>
      <c r="H942" s="4"/>
      <c r="I942" s="3"/>
    </row>
    <row r="943" spans="2:9" s="8" customFormat="1" ht="15.75" customHeight="1" x14ac:dyDescent="0.2">
      <c r="B943" s="629" t="s">
        <v>664</v>
      </c>
      <c r="C943" s="630"/>
      <c r="D943" s="34" t="s">
        <v>91</v>
      </c>
      <c r="E943" s="102">
        <f>G943*1.15</f>
        <v>2484</v>
      </c>
      <c r="F943" s="111"/>
      <c r="G943" s="215">
        <v>2160</v>
      </c>
      <c r="H943" s="4"/>
      <c r="I943" s="3"/>
    </row>
    <row r="944" spans="2:9" s="8" customFormat="1" ht="15.75" customHeight="1" thickBot="1" x14ac:dyDescent="0.25">
      <c r="B944" s="627" t="s">
        <v>665</v>
      </c>
      <c r="C944" s="628"/>
      <c r="D944" s="114" t="s">
        <v>91</v>
      </c>
      <c r="E944" s="115">
        <f>G944*1.15</f>
        <v>18533.399999999998</v>
      </c>
      <c r="F944" s="116"/>
      <c r="G944" s="140">
        <v>16116</v>
      </c>
      <c r="H944" s="4"/>
      <c r="I944" s="3"/>
    </row>
    <row r="945" spans="2:9" s="8" customFormat="1" ht="18" customHeight="1" thickBot="1" x14ac:dyDescent="0.25">
      <c r="B945" s="898" t="s">
        <v>1825</v>
      </c>
      <c r="C945" s="756"/>
      <c r="D945" s="633"/>
      <c r="E945" s="633"/>
      <c r="F945" s="634"/>
      <c r="G945" s="140"/>
      <c r="H945" s="4"/>
      <c r="I945" s="3"/>
    </row>
    <row r="946" spans="2:9" s="8" customFormat="1" ht="15.75" customHeight="1" x14ac:dyDescent="0.2">
      <c r="B946" s="766" t="s">
        <v>1826</v>
      </c>
      <c r="C946" s="767"/>
      <c r="D946" s="22" t="s">
        <v>91</v>
      </c>
      <c r="E946" s="107">
        <v>5700</v>
      </c>
      <c r="F946" s="515" t="s">
        <v>80</v>
      </c>
      <c r="G946" s="140"/>
      <c r="H946" s="4"/>
      <c r="I946" s="3"/>
    </row>
    <row r="947" spans="2:9" s="8" customFormat="1" ht="15.75" customHeight="1" x14ac:dyDescent="0.2">
      <c r="B947" s="623" t="s">
        <v>1827</v>
      </c>
      <c r="C947" s="624"/>
      <c r="D947" s="101" t="s">
        <v>91</v>
      </c>
      <c r="E947" s="102">
        <v>5550</v>
      </c>
      <c r="F947" s="515" t="s">
        <v>80</v>
      </c>
      <c r="G947" s="140"/>
      <c r="H947" s="4"/>
      <c r="I947" s="3"/>
    </row>
    <row r="948" spans="2:9" s="8" customFormat="1" ht="15.75" customHeight="1" x14ac:dyDescent="0.2">
      <c r="B948" s="623" t="s">
        <v>1828</v>
      </c>
      <c r="C948" s="624"/>
      <c r="D948" s="101" t="s">
        <v>91</v>
      </c>
      <c r="E948" s="102">
        <v>5650</v>
      </c>
      <c r="F948" s="515" t="s">
        <v>80</v>
      </c>
      <c r="G948" s="140"/>
      <c r="H948" s="4"/>
      <c r="I948" s="3"/>
    </row>
    <row r="949" spans="2:9" s="8" customFormat="1" ht="15.75" customHeight="1" x14ac:dyDescent="0.2">
      <c r="B949" s="623" t="s">
        <v>1830</v>
      </c>
      <c r="C949" s="624"/>
      <c r="D949" s="101" t="s">
        <v>91</v>
      </c>
      <c r="E949" s="102">
        <v>6650</v>
      </c>
      <c r="F949" s="515" t="s">
        <v>80</v>
      </c>
      <c r="G949" s="140"/>
      <c r="H949" s="4"/>
      <c r="I949" s="3"/>
    </row>
    <row r="950" spans="2:9" s="8" customFormat="1" ht="15.75" customHeight="1" x14ac:dyDescent="0.2">
      <c r="B950" s="623" t="s">
        <v>1831</v>
      </c>
      <c r="C950" s="624"/>
      <c r="D950" s="101" t="s">
        <v>91</v>
      </c>
      <c r="E950" s="102">
        <v>6450</v>
      </c>
      <c r="F950" s="515" t="s">
        <v>80</v>
      </c>
      <c r="G950" s="140"/>
      <c r="H950" s="4"/>
      <c r="I950" s="3"/>
    </row>
    <row r="951" spans="2:9" s="8" customFormat="1" ht="15.75" customHeight="1" x14ac:dyDescent="0.2">
      <c r="B951" s="623" t="s">
        <v>1829</v>
      </c>
      <c r="C951" s="624"/>
      <c r="D951" s="101" t="s">
        <v>91</v>
      </c>
      <c r="E951" s="102">
        <v>6550</v>
      </c>
      <c r="F951" s="515" t="s">
        <v>80</v>
      </c>
      <c r="G951" s="140"/>
      <c r="H951" s="4"/>
      <c r="I951" s="3"/>
    </row>
    <row r="952" spans="2:9" s="8" customFormat="1" ht="15.75" customHeight="1" x14ac:dyDescent="0.2">
      <c r="B952" s="623" t="s">
        <v>1832</v>
      </c>
      <c r="C952" s="624"/>
      <c r="D952" s="101" t="s">
        <v>91</v>
      </c>
      <c r="E952" s="102">
        <v>7000</v>
      </c>
      <c r="F952" s="515" t="s">
        <v>80</v>
      </c>
      <c r="G952" s="140"/>
      <c r="H952" s="4"/>
      <c r="I952" s="3"/>
    </row>
    <row r="953" spans="2:9" s="8" customFormat="1" ht="15.75" customHeight="1" x14ac:dyDescent="0.2">
      <c r="B953" s="623" t="s">
        <v>1833</v>
      </c>
      <c r="C953" s="624"/>
      <c r="D953" s="101" t="s">
        <v>91</v>
      </c>
      <c r="E953" s="102">
        <v>6800</v>
      </c>
      <c r="F953" s="515" t="s">
        <v>80</v>
      </c>
      <c r="G953" s="140"/>
      <c r="H953" s="4"/>
      <c r="I953" s="3"/>
    </row>
    <row r="954" spans="2:9" s="8" customFormat="1" ht="15.75" customHeight="1" x14ac:dyDescent="0.2">
      <c r="B954" s="623" t="s">
        <v>1834</v>
      </c>
      <c r="C954" s="624"/>
      <c r="D954" s="101" t="s">
        <v>91</v>
      </c>
      <c r="E954" s="102">
        <v>6900</v>
      </c>
      <c r="F954" s="515" t="s">
        <v>80</v>
      </c>
      <c r="G954" s="140"/>
      <c r="H954" s="4"/>
      <c r="I954" s="3"/>
    </row>
    <row r="955" spans="2:9" s="8" customFormat="1" ht="15.75" customHeight="1" x14ac:dyDescent="0.2">
      <c r="B955" s="623" t="s">
        <v>1835</v>
      </c>
      <c r="C955" s="624"/>
      <c r="D955" s="101" t="s">
        <v>91</v>
      </c>
      <c r="E955" s="102">
        <v>6050</v>
      </c>
      <c r="F955" s="515" t="s">
        <v>80</v>
      </c>
      <c r="G955" s="140"/>
      <c r="H955" s="4"/>
      <c r="I955" s="3"/>
    </row>
    <row r="956" spans="2:9" s="8" customFormat="1" ht="15.75" customHeight="1" x14ac:dyDescent="0.2">
      <c r="B956" s="623" t="s">
        <v>1836</v>
      </c>
      <c r="C956" s="624"/>
      <c r="D956" s="101" t="s">
        <v>91</v>
      </c>
      <c r="E956" s="102">
        <v>5900</v>
      </c>
      <c r="F956" s="515" t="s">
        <v>80</v>
      </c>
      <c r="G956" s="140"/>
      <c r="H956" s="4"/>
      <c r="I956" s="3"/>
    </row>
    <row r="957" spans="2:9" s="8" customFormat="1" ht="15.75" customHeight="1" x14ac:dyDescent="0.2">
      <c r="B957" s="623" t="s">
        <v>1837</v>
      </c>
      <c r="C957" s="624"/>
      <c r="D957" s="101" t="s">
        <v>91</v>
      </c>
      <c r="E957" s="102">
        <v>5950</v>
      </c>
      <c r="F957" s="515" t="s">
        <v>80</v>
      </c>
      <c r="G957" s="140"/>
      <c r="H957" s="4"/>
      <c r="I957" s="3"/>
    </row>
    <row r="958" spans="2:9" s="8" customFormat="1" ht="15.75" customHeight="1" x14ac:dyDescent="0.2">
      <c r="B958" s="623" t="s">
        <v>1838</v>
      </c>
      <c r="C958" s="624"/>
      <c r="D958" s="101" t="s">
        <v>91</v>
      </c>
      <c r="E958" s="102">
        <v>4450</v>
      </c>
      <c r="F958" s="515" t="s">
        <v>80</v>
      </c>
      <c r="G958" s="140"/>
      <c r="H958" s="4"/>
      <c r="I958" s="3"/>
    </row>
    <row r="959" spans="2:9" s="8" customFormat="1" ht="15.75" customHeight="1" x14ac:dyDescent="0.2">
      <c r="B959" s="623" t="s">
        <v>1839</v>
      </c>
      <c r="C959" s="624"/>
      <c r="D959" s="101" t="s">
        <v>91</v>
      </c>
      <c r="E959" s="102">
        <v>4350</v>
      </c>
      <c r="F959" s="515" t="s">
        <v>80</v>
      </c>
      <c r="G959" s="140"/>
      <c r="H959" s="4"/>
      <c r="I959" s="3"/>
    </row>
    <row r="960" spans="2:9" s="8" customFormat="1" ht="15.75" customHeight="1" x14ac:dyDescent="0.2">
      <c r="B960" s="623" t="s">
        <v>1840</v>
      </c>
      <c r="C960" s="624"/>
      <c r="D960" s="101" t="s">
        <v>91</v>
      </c>
      <c r="E960" s="102">
        <v>4450</v>
      </c>
      <c r="F960" s="515" t="s">
        <v>80</v>
      </c>
      <c r="G960" s="140"/>
      <c r="H960" s="4"/>
      <c r="I960" s="3"/>
    </row>
    <row r="961" spans="2:9" s="8" customFormat="1" ht="15.75" customHeight="1" x14ac:dyDescent="0.2">
      <c r="B961" s="623" t="s">
        <v>1841</v>
      </c>
      <c r="C961" s="624"/>
      <c r="D961" s="15" t="s">
        <v>34</v>
      </c>
      <c r="E961" s="102">
        <v>72400</v>
      </c>
      <c r="F961" s="515" t="s">
        <v>80</v>
      </c>
      <c r="G961" s="140"/>
      <c r="H961" s="4"/>
      <c r="I961" s="3"/>
    </row>
    <row r="962" spans="2:9" s="8" customFormat="1" ht="15.75" customHeight="1" x14ac:dyDescent="0.2">
      <c r="B962" s="623" t="s">
        <v>1842</v>
      </c>
      <c r="C962" s="624"/>
      <c r="D962" s="15" t="s">
        <v>34</v>
      </c>
      <c r="E962" s="102">
        <v>70600</v>
      </c>
      <c r="F962" s="515" t="s">
        <v>80</v>
      </c>
      <c r="G962" s="140"/>
      <c r="H962" s="4"/>
      <c r="I962" s="3"/>
    </row>
    <row r="963" spans="2:9" s="8" customFormat="1" ht="15.75" customHeight="1" thickBot="1" x14ac:dyDescent="0.25">
      <c r="B963" s="816" t="s">
        <v>1843</v>
      </c>
      <c r="C963" s="801"/>
      <c r="D963" s="12" t="s">
        <v>34</v>
      </c>
      <c r="E963" s="115">
        <v>71600</v>
      </c>
      <c r="F963" s="515" t="s">
        <v>80</v>
      </c>
      <c r="G963" s="140"/>
      <c r="H963" s="4"/>
      <c r="I963" s="3"/>
    </row>
    <row r="964" spans="2:9" s="8" customFormat="1" ht="18.75" hidden="1" customHeight="1" thickBot="1" x14ac:dyDescent="0.25">
      <c r="B964" s="645" t="s">
        <v>1095</v>
      </c>
      <c r="C964" s="646"/>
      <c r="D964" s="646"/>
      <c r="E964" s="646"/>
      <c r="F964" s="647"/>
      <c r="G964" s="140"/>
      <c r="H964" s="4"/>
      <c r="I964" s="3"/>
    </row>
    <row r="965" spans="2:9" s="8" customFormat="1" ht="15.75" hidden="1" customHeight="1" x14ac:dyDescent="0.2">
      <c r="B965" s="613" t="s">
        <v>668</v>
      </c>
      <c r="C965" s="614"/>
      <c r="D965" s="22" t="s">
        <v>91</v>
      </c>
      <c r="E965" s="107">
        <f>G965*1.15</f>
        <v>3138.35</v>
      </c>
      <c r="F965" s="182" t="s">
        <v>80</v>
      </c>
      <c r="G965" s="140">
        <v>2729</v>
      </c>
      <c r="H965" s="4"/>
      <c r="I965" s="3"/>
    </row>
    <row r="966" spans="2:9" s="8" customFormat="1" ht="15.75" hidden="1" customHeight="1" x14ac:dyDescent="0.2">
      <c r="B966" s="625" t="s">
        <v>667</v>
      </c>
      <c r="C966" s="626"/>
      <c r="D966" s="15" t="s">
        <v>91</v>
      </c>
      <c r="E966" s="394">
        <f>G966*1.15</f>
        <v>3224.6</v>
      </c>
      <c r="F966" s="172" t="s">
        <v>80</v>
      </c>
      <c r="G966" s="140">
        <v>2804</v>
      </c>
      <c r="H966" s="4"/>
      <c r="I966" s="3"/>
    </row>
    <row r="967" spans="2:9" s="8" customFormat="1" ht="15.75" hidden="1" customHeight="1" x14ac:dyDescent="0.2">
      <c r="B967" s="625" t="s">
        <v>669</v>
      </c>
      <c r="C967" s="626"/>
      <c r="D967" s="15" t="s">
        <v>91</v>
      </c>
      <c r="E967" s="394">
        <f>G967*1.15</f>
        <v>3303.95</v>
      </c>
      <c r="F967" s="172" t="s">
        <v>80</v>
      </c>
      <c r="G967" s="140">
        <v>2873</v>
      </c>
      <c r="H967" s="4"/>
      <c r="I967" s="3"/>
    </row>
    <row r="968" spans="2:9" s="8" customFormat="1" ht="31.5" hidden="1" customHeight="1" thickBot="1" x14ac:dyDescent="0.25">
      <c r="B968" s="627" t="s">
        <v>1096</v>
      </c>
      <c r="C968" s="628"/>
      <c r="D968" s="106" t="s">
        <v>91</v>
      </c>
      <c r="E968" s="397">
        <f>G968*1.15</f>
        <v>4733.3999999999996</v>
      </c>
      <c r="F968" s="398" t="s">
        <v>80</v>
      </c>
      <c r="G968" s="140">
        <v>4116</v>
      </c>
      <c r="H968" s="4"/>
      <c r="I968" s="3"/>
    </row>
    <row r="969" spans="2:9" s="8" customFormat="1" ht="18" hidden="1" customHeight="1" thickBot="1" x14ac:dyDescent="0.25">
      <c r="B969" s="632" t="s">
        <v>671</v>
      </c>
      <c r="C969" s="633"/>
      <c r="D969" s="633"/>
      <c r="E969" s="633"/>
      <c r="F969" s="634"/>
      <c r="G969" s="140"/>
      <c r="H969" s="4"/>
      <c r="I969" s="3"/>
    </row>
    <row r="970" spans="2:9" s="8" customFormat="1" ht="31.5" hidden="1" customHeight="1" x14ac:dyDescent="0.2">
      <c r="B970" s="613" t="s">
        <v>1097</v>
      </c>
      <c r="C970" s="614"/>
      <c r="D970" s="117" t="s">
        <v>91</v>
      </c>
      <c r="E970" s="107">
        <f>G970*1.15</f>
        <v>4746.0499999999993</v>
      </c>
      <c r="F970" s="399" t="s">
        <v>80</v>
      </c>
      <c r="G970" s="140">
        <v>4127</v>
      </c>
      <c r="H970" s="4"/>
      <c r="I970" s="3"/>
    </row>
    <row r="971" spans="2:9" s="8" customFormat="1" ht="16.5" hidden="1" customHeight="1" x14ac:dyDescent="0.2">
      <c r="B971" s="625" t="s">
        <v>673</v>
      </c>
      <c r="C971" s="626"/>
      <c r="D971" s="400" t="s">
        <v>91</v>
      </c>
      <c r="E971" s="401">
        <f>G971*1.15</f>
        <v>3251.0499999999997</v>
      </c>
      <c r="F971" s="402" t="s">
        <v>80</v>
      </c>
      <c r="G971" s="140">
        <v>2827</v>
      </c>
      <c r="H971" s="4"/>
      <c r="I971" s="3"/>
    </row>
    <row r="972" spans="2:9" s="8" customFormat="1" ht="31.5" hidden="1" customHeight="1" x14ac:dyDescent="0.2">
      <c r="B972" s="615" t="s">
        <v>674</v>
      </c>
      <c r="C972" s="616"/>
      <c r="D972" s="20" t="s">
        <v>91</v>
      </c>
      <c r="E972" s="102">
        <f>G972*1.15</f>
        <v>4985.25</v>
      </c>
      <c r="F972" s="403" t="s">
        <v>80</v>
      </c>
      <c r="G972" s="140">
        <v>4335</v>
      </c>
      <c r="H972" s="4"/>
      <c r="I972" s="3"/>
    </row>
    <row r="973" spans="2:9" s="8" customFormat="1" ht="17.25" hidden="1" customHeight="1" thickBot="1" x14ac:dyDescent="0.25">
      <c r="B973" s="663" t="s">
        <v>675</v>
      </c>
      <c r="C973" s="664"/>
      <c r="D973" s="404" t="s">
        <v>91</v>
      </c>
      <c r="E973" s="397">
        <f>G973*1.15</f>
        <v>3430.45</v>
      </c>
      <c r="F973" s="405" t="s">
        <v>80</v>
      </c>
      <c r="G973" s="406">
        <v>2983</v>
      </c>
      <c r="H973" s="4"/>
      <c r="I973" s="3"/>
    </row>
    <row r="974" spans="2:9" s="8" customFormat="1" ht="17.25" hidden="1" customHeight="1" thickBot="1" x14ac:dyDescent="0.25">
      <c r="B974" s="898" t="s">
        <v>676</v>
      </c>
      <c r="C974" s="756"/>
      <c r="D974" s="756"/>
      <c r="E974" s="756"/>
      <c r="F974" s="941"/>
      <c r="G974" s="407"/>
      <c r="H974" s="4"/>
      <c r="I974" s="3"/>
    </row>
    <row r="975" spans="2:9" s="8" customFormat="1" ht="30" hidden="1" customHeight="1" x14ac:dyDescent="0.2">
      <c r="B975" s="613" t="s">
        <v>677</v>
      </c>
      <c r="C975" s="614"/>
      <c r="D975" s="117" t="s">
        <v>91</v>
      </c>
      <c r="E975" s="107">
        <f>G975*1.15</f>
        <v>4746.0499999999993</v>
      </c>
      <c r="F975" s="399" t="s">
        <v>80</v>
      </c>
      <c r="G975" s="408">
        <v>4127</v>
      </c>
      <c r="H975" s="4"/>
      <c r="I975" s="3"/>
    </row>
    <row r="976" spans="2:9" s="8" customFormat="1" ht="17.25" hidden="1" customHeight="1" x14ac:dyDescent="0.2">
      <c r="B976" s="625" t="s">
        <v>678</v>
      </c>
      <c r="C976" s="626"/>
      <c r="D976" s="279" t="s">
        <v>91</v>
      </c>
      <c r="E976" s="394">
        <f>G976*1.15</f>
        <v>3251.0499999999997</v>
      </c>
      <c r="F976" s="409" t="s">
        <v>80</v>
      </c>
      <c r="G976" s="406">
        <v>2827</v>
      </c>
      <c r="H976" s="4"/>
      <c r="I976" s="3"/>
    </row>
    <row r="977" spans="2:9" s="8" customFormat="1" ht="30.75" hidden="1" customHeight="1" x14ac:dyDescent="0.2">
      <c r="B977" s="615" t="s">
        <v>679</v>
      </c>
      <c r="C977" s="616"/>
      <c r="D977" s="20" t="s">
        <v>91</v>
      </c>
      <c r="E977" s="102">
        <f>G977*1.15</f>
        <v>4985.25</v>
      </c>
      <c r="F977" s="403" t="s">
        <v>80</v>
      </c>
      <c r="G977" s="140">
        <v>4335</v>
      </c>
      <c r="H977" s="4"/>
      <c r="I977" s="3"/>
    </row>
    <row r="978" spans="2:9" s="8" customFormat="1" ht="18.75" hidden="1" customHeight="1" thickBot="1" x14ac:dyDescent="0.25">
      <c r="B978" s="784" t="s">
        <v>680</v>
      </c>
      <c r="C978" s="785"/>
      <c r="D978" s="400" t="s">
        <v>91</v>
      </c>
      <c r="E978" s="401">
        <f>G978*1.15</f>
        <v>3380.9999999999995</v>
      </c>
      <c r="F978" s="402" t="s">
        <v>80</v>
      </c>
      <c r="G978" s="406">
        <v>2940</v>
      </c>
      <c r="H978" s="4"/>
      <c r="I978" s="3"/>
    </row>
    <row r="979" spans="2:9" s="8" customFormat="1" ht="16.5" customHeight="1" thickBot="1" x14ac:dyDescent="0.25">
      <c r="B979" s="883" t="s">
        <v>681</v>
      </c>
      <c r="C979" s="884"/>
      <c r="D979" s="884"/>
      <c r="E979" s="884"/>
      <c r="F979" s="885"/>
      <c r="G979" s="226"/>
      <c r="H979" s="4"/>
      <c r="I979" s="3"/>
    </row>
    <row r="980" spans="2:9" s="8" customFormat="1" ht="31.5" customHeight="1" x14ac:dyDescent="0.2">
      <c r="B980" s="613" t="s">
        <v>682</v>
      </c>
      <c r="C980" s="614"/>
      <c r="D980" s="117" t="s">
        <v>34</v>
      </c>
      <c r="E980" s="107">
        <f t="shared" ref="E980:E985" si="26">G980*1.2</f>
        <v>162099.6</v>
      </c>
      <c r="F980" s="227" t="s">
        <v>80</v>
      </c>
      <c r="G980" s="136">
        <v>135083</v>
      </c>
      <c r="H980" s="4"/>
      <c r="I980" s="3"/>
    </row>
    <row r="981" spans="2:9" s="8" customFormat="1" ht="31.5" customHeight="1" x14ac:dyDescent="0.2">
      <c r="B981" s="615" t="s">
        <v>683</v>
      </c>
      <c r="C981" s="616"/>
      <c r="D981" s="20" t="s">
        <v>34</v>
      </c>
      <c r="E981" s="102">
        <f t="shared" si="26"/>
        <v>152235.6</v>
      </c>
      <c r="F981" s="228" t="s">
        <v>80</v>
      </c>
      <c r="G981" s="136">
        <v>126863</v>
      </c>
      <c r="H981" s="4"/>
      <c r="I981" s="3"/>
    </row>
    <row r="982" spans="2:9" s="8" customFormat="1" ht="31.5" customHeight="1" x14ac:dyDescent="0.2">
      <c r="B982" s="615" t="s">
        <v>1679</v>
      </c>
      <c r="C982" s="616"/>
      <c r="D982" s="105" t="s">
        <v>34</v>
      </c>
      <c r="E982" s="102">
        <f t="shared" si="26"/>
        <v>154106.4</v>
      </c>
      <c r="F982" s="228" t="s">
        <v>80</v>
      </c>
      <c r="G982" s="136">
        <v>128422</v>
      </c>
      <c r="H982" s="4"/>
      <c r="I982" s="3"/>
    </row>
    <row r="983" spans="2:9" s="8" customFormat="1" ht="31.5" customHeight="1" x14ac:dyDescent="0.2">
      <c r="B983" s="615" t="s">
        <v>684</v>
      </c>
      <c r="C983" s="616"/>
      <c r="D983" s="20" t="s">
        <v>34</v>
      </c>
      <c r="E983" s="102">
        <f t="shared" si="26"/>
        <v>151010.4</v>
      </c>
      <c r="F983" s="228" t="s">
        <v>80</v>
      </c>
      <c r="G983" s="136">
        <v>125842</v>
      </c>
      <c r="H983" s="4"/>
      <c r="I983" s="3"/>
    </row>
    <row r="984" spans="2:9" s="8" customFormat="1" ht="31.5" customHeight="1" x14ac:dyDescent="0.2">
      <c r="B984" s="615" t="s">
        <v>1680</v>
      </c>
      <c r="C984" s="616"/>
      <c r="D984" s="20" t="s">
        <v>34</v>
      </c>
      <c r="E984" s="102">
        <f t="shared" si="26"/>
        <v>166494</v>
      </c>
      <c r="F984" s="228" t="s">
        <v>80</v>
      </c>
      <c r="G984" s="136">
        <v>138745</v>
      </c>
      <c r="H984" s="4"/>
      <c r="I984" s="3"/>
    </row>
    <row r="985" spans="2:9" s="8" customFormat="1" ht="32.25" customHeight="1" thickBot="1" x14ac:dyDescent="0.25">
      <c r="B985" s="663" t="s">
        <v>685</v>
      </c>
      <c r="C985" s="664"/>
      <c r="D985" s="404" t="s">
        <v>34</v>
      </c>
      <c r="E985" s="397">
        <f t="shared" si="26"/>
        <v>243916.79999999999</v>
      </c>
      <c r="F985" s="500" t="s">
        <v>80</v>
      </c>
      <c r="G985" s="489">
        <v>203264</v>
      </c>
      <c r="H985" s="4"/>
      <c r="I985" s="3"/>
    </row>
    <row r="986" spans="2:9" s="8" customFormat="1" ht="18" customHeight="1" thickBot="1" x14ac:dyDescent="0.25">
      <c r="B986" s="632" t="s">
        <v>686</v>
      </c>
      <c r="C986" s="633"/>
      <c r="D986" s="633"/>
      <c r="E986" s="633"/>
      <c r="F986" s="634"/>
      <c r="G986" s="410"/>
      <c r="H986" s="4"/>
      <c r="I986" s="3"/>
    </row>
    <row r="987" spans="2:9" s="8" customFormat="1" ht="15.75" customHeight="1" x14ac:dyDescent="0.2">
      <c r="B987" s="766" t="s">
        <v>687</v>
      </c>
      <c r="C987" s="767"/>
      <c r="D987" s="22" t="s">
        <v>91</v>
      </c>
      <c r="E987" s="38">
        <f>G987*1.2</f>
        <v>31447.199999999997</v>
      </c>
      <c r="F987" s="182"/>
      <c r="G987" s="229">
        <v>26206</v>
      </c>
      <c r="H987" s="4"/>
      <c r="I987" s="3"/>
    </row>
    <row r="988" spans="2:9" s="8" customFormat="1" ht="15.75" customHeight="1" x14ac:dyDescent="0.2">
      <c r="B988" s="623" t="s">
        <v>688</v>
      </c>
      <c r="C988" s="624"/>
      <c r="D988" s="15" t="s">
        <v>91</v>
      </c>
      <c r="E988" s="31">
        <f>G988*1.2</f>
        <v>27086.399999999998</v>
      </c>
      <c r="F988" s="172"/>
      <c r="G988" s="149">
        <v>22572</v>
      </c>
      <c r="H988" s="4"/>
      <c r="I988" s="3"/>
    </row>
    <row r="989" spans="2:9" s="8" customFormat="1" ht="15.75" hidden="1" customHeight="1" x14ac:dyDescent="0.2">
      <c r="B989" s="615" t="s">
        <v>689</v>
      </c>
      <c r="C989" s="616"/>
      <c r="D989" s="15" t="s">
        <v>34</v>
      </c>
      <c r="E989" s="31">
        <f>G989*1.2</f>
        <v>21813.599999999999</v>
      </c>
      <c r="F989" s="172"/>
      <c r="G989" s="149">
        <v>18178</v>
      </c>
      <c r="H989" s="4"/>
      <c r="I989" s="3"/>
    </row>
    <row r="990" spans="2:9" s="8" customFormat="1" ht="15.75" hidden="1" customHeight="1" x14ac:dyDescent="0.2">
      <c r="B990" s="615" t="s">
        <v>690</v>
      </c>
      <c r="C990" s="616"/>
      <c r="D990" s="15" t="s">
        <v>34</v>
      </c>
      <c r="E990" s="31">
        <f t="shared" ref="E990:E1006" si="27">G990*1.2</f>
        <v>12265.199999999999</v>
      </c>
      <c r="F990" s="172"/>
      <c r="G990" s="149">
        <v>10221</v>
      </c>
      <c r="H990" s="4"/>
      <c r="I990" s="3"/>
    </row>
    <row r="991" spans="2:9" s="8" customFormat="1" ht="15.75" hidden="1" customHeight="1" x14ac:dyDescent="0.2">
      <c r="B991" s="615" t="s">
        <v>691</v>
      </c>
      <c r="C991" s="616"/>
      <c r="D991" s="15" t="s">
        <v>34</v>
      </c>
      <c r="E991" s="31">
        <f t="shared" si="27"/>
        <v>16580.399999999998</v>
      </c>
      <c r="F991" s="172"/>
      <c r="G991" s="149">
        <v>13817</v>
      </c>
      <c r="H991" s="4"/>
      <c r="I991" s="3"/>
    </row>
    <row r="992" spans="2:9" s="8" customFormat="1" ht="15.75" hidden="1" customHeight="1" x14ac:dyDescent="0.2">
      <c r="B992" s="615" t="s">
        <v>692</v>
      </c>
      <c r="C992" s="616"/>
      <c r="D992" s="15" t="s">
        <v>34</v>
      </c>
      <c r="E992" s="31">
        <f t="shared" si="27"/>
        <v>10149.6</v>
      </c>
      <c r="F992" s="172"/>
      <c r="G992" s="149">
        <v>8458</v>
      </c>
      <c r="H992" s="4"/>
      <c r="I992" s="3"/>
    </row>
    <row r="993" spans="2:9" s="8" customFormat="1" ht="15.75" hidden="1" customHeight="1" x14ac:dyDescent="0.2">
      <c r="B993" s="615" t="s">
        <v>693</v>
      </c>
      <c r="C993" s="616"/>
      <c r="D993" s="15" t="s">
        <v>34</v>
      </c>
      <c r="E993" s="31">
        <f t="shared" si="27"/>
        <v>22711.200000000001</v>
      </c>
      <c r="F993" s="172"/>
      <c r="G993" s="149">
        <v>18926</v>
      </c>
      <c r="H993" s="4"/>
      <c r="I993" s="3"/>
    </row>
    <row r="994" spans="2:9" s="8" customFormat="1" ht="15.75" hidden="1" customHeight="1" x14ac:dyDescent="0.2">
      <c r="B994" s="615" t="s">
        <v>694</v>
      </c>
      <c r="C994" s="616"/>
      <c r="D994" s="15" t="s">
        <v>34</v>
      </c>
      <c r="E994" s="31">
        <f t="shared" si="27"/>
        <v>16194</v>
      </c>
      <c r="F994" s="172"/>
      <c r="G994" s="149">
        <v>13495</v>
      </c>
      <c r="H994" s="4"/>
      <c r="I994" s="3"/>
    </row>
    <row r="995" spans="2:9" s="8" customFormat="1" ht="15.75" hidden="1" customHeight="1" x14ac:dyDescent="0.2">
      <c r="B995" s="615" t="s">
        <v>695</v>
      </c>
      <c r="C995" s="616"/>
      <c r="D995" s="15" t="s">
        <v>34</v>
      </c>
      <c r="E995" s="31">
        <f t="shared" si="27"/>
        <v>12404.4</v>
      </c>
      <c r="F995" s="172"/>
      <c r="G995" s="149">
        <v>10337</v>
      </c>
      <c r="H995" s="4"/>
      <c r="I995" s="3"/>
    </row>
    <row r="996" spans="2:9" s="8" customFormat="1" ht="15.75" hidden="1" customHeight="1" x14ac:dyDescent="0.2">
      <c r="B996" s="615" t="s">
        <v>696</v>
      </c>
      <c r="C996" s="616"/>
      <c r="D996" s="15" t="s">
        <v>34</v>
      </c>
      <c r="E996" s="31">
        <f t="shared" si="27"/>
        <v>17312.399999999998</v>
      </c>
      <c r="F996" s="172"/>
      <c r="G996" s="149">
        <v>14427</v>
      </c>
      <c r="H996" s="4"/>
      <c r="I996" s="3"/>
    </row>
    <row r="997" spans="2:9" s="8" customFormat="1" ht="15.75" hidden="1" customHeight="1" x14ac:dyDescent="0.2">
      <c r="B997" s="615" t="s">
        <v>697</v>
      </c>
      <c r="C997" s="616"/>
      <c r="D997" s="15" t="s">
        <v>34</v>
      </c>
      <c r="E997" s="31">
        <f t="shared" si="27"/>
        <v>23268</v>
      </c>
      <c r="F997" s="172"/>
      <c r="G997" s="149">
        <v>19390</v>
      </c>
      <c r="H997" s="4"/>
      <c r="I997" s="3"/>
    </row>
    <row r="998" spans="2:9" s="8" customFormat="1" ht="15.75" hidden="1" customHeight="1" x14ac:dyDescent="0.2">
      <c r="B998" s="615" t="s">
        <v>698</v>
      </c>
      <c r="C998" s="616"/>
      <c r="D998" s="15" t="s">
        <v>34</v>
      </c>
      <c r="E998" s="31">
        <f t="shared" si="27"/>
        <v>25130.399999999998</v>
      </c>
      <c r="F998" s="172"/>
      <c r="G998" s="149">
        <v>20942</v>
      </c>
      <c r="H998" s="4"/>
      <c r="I998" s="3"/>
    </row>
    <row r="999" spans="2:9" s="8" customFormat="1" ht="15.75" hidden="1" customHeight="1" x14ac:dyDescent="0.2">
      <c r="B999" s="615" t="s">
        <v>699</v>
      </c>
      <c r="C999" s="616"/>
      <c r="D999" s="15" t="s">
        <v>34</v>
      </c>
      <c r="E999" s="31">
        <f t="shared" si="27"/>
        <v>24870</v>
      </c>
      <c r="F999" s="172"/>
      <c r="G999" s="149">
        <v>20725</v>
      </c>
      <c r="H999" s="4"/>
      <c r="I999" s="3"/>
    </row>
    <row r="1000" spans="2:9" s="8" customFormat="1" ht="15.75" hidden="1" customHeight="1" x14ac:dyDescent="0.2">
      <c r="B1000" s="615" t="s">
        <v>700</v>
      </c>
      <c r="C1000" s="616"/>
      <c r="D1000" s="15" t="s">
        <v>34</v>
      </c>
      <c r="E1000" s="31">
        <f t="shared" si="27"/>
        <v>17756.399999999998</v>
      </c>
      <c r="F1000" s="172"/>
      <c r="G1000" s="149">
        <v>14797</v>
      </c>
      <c r="H1000" s="4"/>
      <c r="I1000" s="3"/>
    </row>
    <row r="1001" spans="2:9" s="8" customFormat="1" ht="15.75" hidden="1" customHeight="1" x14ac:dyDescent="0.2">
      <c r="B1001" s="615" t="s">
        <v>701</v>
      </c>
      <c r="C1001" s="616"/>
      <c r="D1001" s="15" t="s">
        <v>34</v>
      </c>
      <c r="E1001" s="31">
        <f t="shared" si="27"/>
        <v>25372.799999999999</v>
      </c>
      <c r="F1001" s="172"/>
      <c r="G1001" s="149">
        <v>21144</v>
      </c>
      <c r="H1001" s="4"/>
      <c r="I1001" s="3"/>
    </row>
    <row r="1002" spans="2:9" s="8" customFormat="1" ht="15.75" hidden="1" customHeight="1" x14ac:dyDescent="0.2">
      <c r="B1002" s="623" t="s">
        <v>702</v>
      </c>
      <c r="C1002" s="624"/>
      <c r="D1002" s="15" t="s">
        <v>34</v>
      </c>
      <c r="E1002" s="31">
        <f t="shared" si="27"/>
        <v>21370.799999999999</v>
      </c>
      <c r="F1002" s="172"/>
      <c r="G1002" s="151">
        <v>17809</v>
      </c>
      <c r="H1002" s="4"/>
      <c r="I1002" s="3"/>
    </row>
    <row r="1003" spans="2:9" s="8" customFormat="1" ht="15.75" customHeight="1" x14ac:dyDescent="0.2">
      <c r="B1003" s="615" t="s">
        <v>703</v>
      </c>
      <c r="C1003" s="616"/>
      <c r="D1003" s="15" t="s">
        <v>34</v>
      </c>
      <c r="E1003" s="31">
        <f t="shared" si="27"/>
        <v>8102.4</v>
      </c>
      <c r="F1003" s="172"/>
      <c r="G1003" s="151">
        <v>6752</v>
      </c>
      <c r="H1003" s="4"/>
      <c r="I1003" s="3"/>
    </row>
    <row r="1004" spans="2:9" s="8" customFormat="1" ht="15.75" hidden="1" customHeight="1" x14ac:dyDescent="0.2">
      <c r="B1004" s="615" t="s">
        <v>704</v>
      </c>
      <c r="C1004" s="616"/>
      <c r="D1004" s="15" t="s">
        <v>34</v>
      </c>
      <c r="E1004" s="31">
        <f t="shared" si="27"/>
        <v>9817.1999999999989</v>
      </c>
      <c r="F1004" s="172"/>
      <c r="G1004" s="151">
        <v>8181</v>
      </c>
      <c r="H1004" s="4"/>
      <c r="I1004" s="3"/>
    </row>
    <row r="1005" spans="2:9" s="8" customFormat="1" ht="18" customHeight="1" x14ac:dyDescent="0.2">
      <c r="B1005" s="615" t="s">
        <v>705</v>
      </c>
      <c r="C1005" s="616"/>
      <c r="D1005" s="104" t="s">
        <v>34</v>
      </c>
      <c r="E1005" s="187">
        <f t="shared" si="27"/>
        <v>11582.4</v>
      </c>
      <c r="F1005" s="172"/>
      <c r="G1005" s="151">
        <v>9652</v>
      </c>
      <c r="H1005" s="4"/>
      <c r="I1005" s="3"/>
    </row>
    <row r="1006" spans="2:9" s="8" customFormat="1" ht="15.75" customHeight="1" thickBot="1" x14ac:dyDescent="0.25">
      <c r="B1006" s="663" t="s">
        <v>706</v>
      </c>
      <c r="C1006" s="664"/>
      <c r="D1006" s="12" t="s">
        <v>34</v>
      </c>
      <c r="E1006" s="28">
        <f t="shared" si="27"/>
        <v>18854.399999999998</v>
      </c>
      <c r="F1006" s="184"/>
      <c r="G1006" s="151">
        <v>15712</v>
      </c>
      <c r="H1006" s="4"/>
      <c r="I1006" s="3"/>
    </row>
    <row r="1007" spans="2:9" s="8" customFormat="1" ht="19.5" customHeight="1" thickBot="1" x14ac:dyDescent="0.25">
      <c r="B1007" s="632" t="s">
        <v>707</v>
      </c>
      <c r="C1007" s="633"/>
      <c r="D1007" s="633"/>
      <c r="E1007" s="633"/>
      <c r="F1007" s="634"/>
      <c r="G1007" s="94"/>
      <c r="H1007" s="4"/>
      <c r="I1007" s="3"/>
    </row>
    <row r="1008" spans="2:9" s="8" customFormat="1" ht="15.75" hidden="1" customHeight="1" x14ac:dyDescent="0.2">
      <c r="B1008" s="613" t="s">
        <v>708</v>
      </c>
      <c r="C1008" s="614"/>
      <c r="D1008" s="22" t="s">
        <v>709</v>
      </c>
      <c r="E1008" s="38">
        <f>G1008*1.2</f>
        <v>66091.199999999997</v>
      </c>
      <c r="F1008" s="182"/>
      <c r="G1008" s="149">
        <v>55076</v>
      </c>
      <c r="H1008" s="4"/>
      <c r="I1008" s="3"/>
    </row>
    <row r="1009" spans="2:9" s="8" customFormat="1" ht="15.75" customHeight="1" x14ac:dyDescent="0.2">
      <c r="B1009" s="625" t="s">
        <v>710</v>
      </c>
      <c r="C1009" s="626"/>
      <c r="D1009" s="101" t="s">
        <v>709</v>
      </c>
      <c r="E1009" s="174">
        <f>G1009*1.2</f>
        <v>80178</v>
      </c>
      <c r="F1009" s="199"/>
      <c r="G1009" s="230">
        <v>66815</v>
      </c>
      <c r="H1009" s="4"/>
      <c r="I1009" s="3"/>
    </row>
    <row r="1010" spans="2:9" s="8" customFormat="1" ht="15.75" customHeight="1" x14ac:dyDescent="0.2">
      <c r="B1010" s="625" t="s">
        <v>711</v>
      </c>
      <c r="C1010" s="626"/>
      <c r="D1010" s="231" t="s">
        <v>709</v>
      </c>
      <c r="E1010" s="411">
        <f>G1010*1.18</f>
        <v>70873.16</v>
      </c>
      <c r="F1010" s="232"/>
      <c r="G1010" s="233">
        <v>60062</v>
      </c>
      <c r="H1010" s="4"/>
      <c r="I1010" s="3"/>
    </row>
    <row r="1011" spans="2:9" s="8" customFormat="1" ht="15.75" customHeight="1" x14ac:dyDescent="0.2">
      <c r="B1011" s="615" t="s">
        <v>712</v>
      </c>
      <c r="C1011" s="616"/>
      <c r="D1011" s="15" t="s">
        <v>709</v>
      </c>
      <c r="E1011" s="31">
        <f t="shared" ref="E1011:E1017" si="28">G1011*1.15</f>
        <v>83370.399999999994</v>
      </c>
      <c r="F1011" s="113"/>
      <c r="G1011" s="151">
        <v>72496</v>
      </c>
      <c r="H1011" s="4"/>
      <c r="I1011" s="3"/>
    </row>
    <row r="1012" spans="2:9" s="8" customFormat="1" ht="15.75" customHeight="1" x14ac:dyDescent="0.2">
      <c r="B1012" s="615" t="s">
        <v>713</v>
      </c>
      <c r="C1012" s="616"/>
      <c r="D1012" s="15" t="s">
        <v>709</v>
      </c>
      <c r="E1012" s="31">
        <f t="shared" si="28"/>
        <v>115014.95</v>
      </c>
      <c r="F1012" s="113"/>
      <c r="G1012" s="151">
        <v>100013</v>
      </c>
      <c r="H1012" s="4"/>
      <c r="I1012" s="3"/>
    </row>
    <row r="1013" spans="2:9" s="8" customFormat="1" ht="15.75" customHeight="1" x14ac:dyDescent="0.2">
      <c r="B1013" s="615" t="s">
        <v>714</v>
      </c>
      <c r="C1013" s="616"/>
      <c r="D1013" s="15" t="s">
        <v>709</v>
      </c>
      <c r="E1013" s="31">
        <f t="shared" si="28"/>
        <v>149634.54999999999</v>
      </c>
      <c r="F1013" s="113"/>
      <c r="G1013" s="151">
        <v>130117</v>
      </c>
      <c r="H1013" s="4"/>
      <c r="I1013" s="3"/>
    </row>
    <row r="1014" spans="2:9" s="8" customFormat="1" ht="15.75" customHeight="1" x14ac:dyDescent="0.2">
      <c r="B1014" s="615" t="s">
        <v>715</v>
      </c>
      <c r="C1014" s="616"/>
      <c r="D1014" s="15" t="s">
        <v>709</v>
      </c>
      <c r="E1014" s="31">
        <f t="shared" si="28"/>
        <v>178986</v>
      </c>
      <c r="F1014" s="113"/>
      <c r="G1014" s="151">
        <v>155640</v>
      </c>
      <c r="H1014" s="4"/>
      <c r="I1014" s="3"/>
    </row>
    <row r="1015" spans="2:9" s="8" customFormat="1" ht="15.75" customHeight="1" x14ac:dyDescent="0.2">
      <c r="B1015" s="615" t="s">
        <v>716</v>
      </c>
      <c r="C1015" s="616"/>
      <c r="D1015" s="15" t="s">
        <v>709</v>
      </c>
      <c r="E1015" s="31">
        <f t="shared" si="28"/>
        <v>208176.44999999998</v>
      </c>
      <c r="F1015" s="113"/>
      <c r="G1015" s="151">
        <v>181023</v>
      </c>
      <c r="H1015" s="4"/>
      <c r="I1015" s="3"/>
    </row>
    <row r="1016" spans="2:9" s="8" customFormat="1" ht="15" customHeight="1" x14ac:dyDescent="0.2">
      <c r="B1016" s="615" t="s">
        <v>717</v>
      </c>
      <c r="C1016" s="616"/>
      <c r="D1016" s="15" t="s">
        <v>709</v>
      </c>
      <c r="E1016" s="31">
        <f t="shared" si="28"/>
        <v>258102.55</v>
      </c>
      <c r="F1016" s="113"/>
      <c r="G1016" s="151">
        <v>224437</v>
      </c>
      <c r="H1016" s="4"/>
      <c r="I1016" s="3"/>
    </row>
    <row r="1017" spans="2:9" ht="17.25" customHeight="1" thickBot="1" x14ac:dyDescent="0.25">
      <c r="B1017" s="663" t="s">
        <v>718</v>
      </c>
      <c r="C1017" s="664"/>
      <c r="D1017" s="188" t="s">
        <v>709</v>
      </c>
      <c r="E1017" s="309">
        <f t="shared" si="28"/>
        <v>315112.64999999997</v>
      </c>
      <c r="F1017" s="234"/>
      <c r="G1017" s="235">
        <v>274011</v>
      </c>
    </row>
    <row r="1018" spans="2:9" ht="18" customHeight="1" thickBot="1" x14ac:dyDescent="0.25">
      <c r="B1018" s="658" t="s">
        <v>719</v>
      </c>
      <c r="C1018" s="659"/>
      <c r="D1018" s="659"/>
      <c r="E1018" s="659"/>
      <c r="F1018" s="661"/>
      <c r="G1018" s="170"/>
    </row>
    <row r="1019" spans="2:9" ht="29.25" customHeight="1" x14ac:dyDescent="0.2">
      <c r="B1019" s="766" t="s">
        <v>1638</v>
      </c>
      <c r="C1019" s="767"/>
      <c r="D1019" s="22" t="s">
        <v>153</v>
      </c>
      <c r="E1019" s="107">
        <f>G1019*1.2</f>
        <v>37573.199999999997</v>
      </c>
      <c r="F1019" s="38"/>
      <c r="G1019" s="110">
        <v>31311</v>
      </c>
    </row>
    <row r="1020" spans="2:9" ht="30.75" customHeight="1" x14ac:dyDescent="0.2">
      <c r="B1020" s="710" t="s">
        <v>1857</v>
      </c>
      <c r="C1020" s="880"/>
      <c r="D1020" s="101" t="s">
        <v>91</v>
      </c>
      <c r="E1020" s="394">
        <f>G1020*1.2</f>
        <v>41805.599999999999</v>
      </c>
      <c r="F1020" s="174"/>
      <c r="G1020" s="110">
        <v>34838</v>
      </c>
    </row>
    <row r="1021" spans="2:9" ht="17.25" customHeight="1" x14ac:dyDescent="0.2">
      <c r="B1021" s="623" t="s">
        <v>1572</v>
      </c>
      <c r="C1021" s="624"/>
      <c r="D1021" s="15" t="s">
        <v>417</v>
      </c>
      <c r="E1021" s="31">
        <f>G1021*1.2</f>
        <v>283033.2</v>
      </c>
      <c r="F1021" s="31"/>
      <c r="G1021" s="151">
        <v>235861</v>
      </c>
    </row>
    <row r="1022" spans="2:9" ht="17.25" customHeight="1" x14ac:dyDescent="0.2">
      <c r="B1022" s="623" t="s">
        <v>1639</v>
      </c>
      <c r="C1022" s="624"/>
      <c r="D1022" s="15" t="s">
        <v>417</v>
      </c>
      <c r="E1022" s="31">
        <f>G1022*1.2</f>
        <v>252657.59999999998</v>
      </c>
      <c r="F1022" s="31"/>
      <c r="G1022" s="151">
        <v>210548</v>
      </c>
    </row>
    <row r="1023" spans="2:9" ht="15.75" customHeight="1" x14ac:dyDescent="0.2">
      <c r="B1023" s="615" t="s">
        <v>720</v>
      </c>
      <c r="C1023" s="616"/>
      <c r="D1023" s="15" t="s">
        <v>417</v>
      </c>
      <c r="E1023" s="31">
        <f t="shared" ref="E1023:E1029" si="29">G1023*1.2</f>
        <v>266714.39999999997</v>
      </c>
      <c r="F1023" s="172"/>
      <c r="G1023" s="151">
        <v>222262</v>
      </c>
    </row>
    <row r="1024" spans="2:9" ht="17.25" hidden="1" customHeight="1" x14ac:dyDescent="0.2">
      <c r="B1024" s="623" t="s">
        <v>721</v>
      </c>
      <c r="C1024" s="624"/>
      <c r="D1024" s="15" t="s">
        <v>91</v>
      </c>
      <c r="E1024" s="31">
        <f t="shared" si="29"/>
        <v>56830.799999999996</v>
      </c>
      <c r="F1024" s="172"/>
      <c r="G1024" s="151">
        <v>47359</v>
      </c>
    </row>
    <row r="1025" spans="2:9" ht="15" hidden="1" customHeight="1" x14ac:dyDescent="0.2">
      <c r="B1025" s="623" t="s">
        <v>722</v>
      </c>
      <c r="C1025" s="624"/>
      <c r="D1025" s="15" t="s">
        <v>91</v>
      </c>
      <c r="E1025" s="31">
        <f t="shared" si="29"/>
        <v>757233.6</v>
      </c>
      <c r="F1025" s="172"/>
      <c r="G1025" s="151">
        <v>631028</v>
      </c>
    </row>
    <row r="1026" spans="2:9" ht="15" hidden="1" customHeight="1" x14ac:dyDescent="0.2">
      <c r="B1026" s="623" t="s">
        <v>723</v>
      </c>
      <c r="C1026" s="624"/>
      <c r="D1026" s="15" t="s">
        <v>91</v>
      </c>
      <c r="E1026" s="31">
        <f t="shared" si="29"/>
        <v>946540.79999999993</v>
      </c>
      <c r="F1026" s="172"/>
      <c r="G1026" s="151">
        <v>788784</v>
      </c>
    </row>
    <row r="1027" spans="2:9" s="8" customFormat="1" ht="15.75" hidden="1" customHeight="1" x14ac:dyDescent="0.2">
      <c r="B1027" s="623" t="s">
        <v>724</v>
      </c>
      <c r="C1027" s="624"/>
      <c r="D1027" s="15" t="s">
        <v>91</v>
      </c>
      <c r="E1027" s="31">
        <f t="shared" si="29"/>
        <v>525982.79999999993</v>
      </c>
      <c r="F1027" s="172"/>
      <c r="G1027" s="151">
        <v>438319</v>
      </c>
      <c r="H1027" s="4"/>
      <c r="I1027" s="3"/>
    </row>
    <row r="1028" spans="2:9" s="8" customFormat="1" ht="18.75" hidden="1" customHeight="1" x14ac:dyDescent="0.2">
      <c r="B1028" s="623" t="s">
        <v>725</v>
      </c>
      <c r="C1028" s="624"/>
      <c r="D1028" s="104" t="s">
        <v>91</v>
      </c>
      <c r="E1028" s="31">
        <f t="shared" si="29"/>
        <v>685818</v>
      </c>
      <c r="F1028" s="172"/>
      <c r="G1028" s="151">
        <v>571515</v>
      </c>
      <c r="H1028" s="4"/>
      <c r="I1028" s="3"/>
    </row>
    <row r="1029" spans="2:9" s="8" customFormat="1" ht="15.75" customHeight="1" thickBot="1" x14ac:dyDescent="0.25">
      <c r="B1029" s="816" t="s">
        <v>726</v>
      </c>
      <c r="C1029" s="801"/>
      <c r="D1029" s="12" t="s">
        <v>91</v>
      </c>
      <c r="E1029" s="31">
        <f t="shared" si="29"/>
        <v>2221.1999999999998</v>
      </c>
      <c r="F1029" s="184"/>
      <c r="G1029" s="151">
        <v>1851</v>
      </c>
      <c r="H1029" s="4"/>
      <c r="I1029" s="3"/>
    </row>
    <row r="1030" spans="2:9" s="8" customFormat="1" ht="18" customHeight="1" thickBot="1" x14ac:dyDescent="0.25">
      <c r="B1030" s="632" t="s">
        <v>727</v>
      </c>
      <c r="C1030" s="633"/>
      <c r="D1030" s="633"/>
      <c r="E1030" s="633"/>
      <c r="F1030" s="634"/>
      <c r="G1030" s="235"/>
      <c r="H1030" s="4"/>
      <c r="I1030" s="3"/>
    </row>
    <row r="1031" spans="2:9" s="8" customFormat="1" ht="15.75" customHeight="1" x14ac:dyDescent="0.2">
      <c r="B1031" s="766" t="s">
        <v>728</v>
      </c>
      <c r="C1031" s="767"/>
      <c r="D1031" s="39" t="s">
        <v>91</v>
      </c>
      <c r="E1031" s="38">
        <f>G1031*1.15</f>
        <v>787544.14999999991</v>
      </c>
      <c r="F1031" s="147"/>
      <c r="G1031" s="235">
        <v>684821</v>
      </c>
      <c r="H1031" s="4"/>
      <c r="I1031" s="3"/>
    </row>
    <row r="1032" spans="2:9" s="8" customFormat="1" ht="15.75" customHeight="1" x14ac:dyDescent="0.2">
      <c r="B1032" s="615" t="s">
        <v>729</v>
      </c>
      <c r="C1032" s="616"/>
      <c r="D1032" s="36" t="s">
        <v>91</v>
      </c>
      <c r="E1032" s="31">
        <f>G1032*1.15</f>
        <v>1389094.2</v>
      </c>
      <c r="F1032" s="199"/>
      <c r="G1032" s="235">
        <v>1207908</v>
      </c>
      <c r="H1032" s="4"/>
      <c r="I1032" s="3"/>
    </row>
    <row r="1033" spans="2:9" s="8" customFormat="1" ht="15.75" customHeight="1" x14ac:dyDescent="0.2">
      <c r="B1033" s="623" t="s">
        <v>730</v>
      </c>
      <c r="C1033" s="624"/>
      <c r="D1033" s="32" t="s">
        <v>91</v>
      </c>
      <c r="E1033" s="31">
        <f>G1033*1.15</f>
        <v>611524</v>
      </c>
      <c r="F1033" s="113"/>
      <c r="G1033" s="235">
        <v>531760</v>
      </c>
      <c r="H1033" s="4"/>
      <c r="I1033" s="118"/>
    </row>
    <row r="1034" spans="2:9" s="8" customFormat="1" ht="15" customHeight="1" thickBot="1" x14ac:dyDescent="0.25">
      <c r="B1034" s="816" t="s">
        <v>731</v>
      </c>
      <c r="C1034" s="801"/>
      <c r="D1034" s="114" t="s">
        <v>91</v>
      </c>
      <c r="E1034" s="28">
        <f>G1034*1.15</f>
        <v>1656144.9</v>
      </c>
      <c r="F1034" s="116"/>
      <c r="G1034" s="235">
        <v>1440126</v>
      </c>
      <c r="H1034" s="4"/>
      <c r="I1034" s="118"/>
    </row>
    <row r="1035" spans="2:9" s="8" customFormat="1" ht="17.25" customHeight="1" thickBot="1" x14ac:dyDescent="0.25">
      <c r="B1035" s="632" t="s">
        <v>1720</v>
      </c>
      <c r="C1035" s="633"/>
      <c r="D1035" s="633"/>
      <c r="E1035" s="756"/>
      <c r="F1035" s="634"/>
      <c r="G1035" s="235"/>
      <c r="H1035" s="4"/>
      <c r="I1035" s="118"/>
    </row>
    <row r="1036" spans="2:9" s="8" customFormat="1" ht="15" customHeight="1" x14ac:dyDescent="0.2">
      <c r="B1036" s="613" t="s">
        <v>1721</v>
      </c>
      <c r="C1036" s="614"/>
      <c r="D1036" s="39" t="s">
        <v>91</v>
      </c>
      <c r="E1036" s="38">
        <f>G1036*1.2</f>
        <v>11881.199999999999</v>
      </c>
      <c r="F1036" s="515" t="s">
        <v>80</v>
      </c>
      <c r="G1036" s="236">
        <v>9901</v>
      </c>
      <c r="H1036" s="4"/>
      <c r="I1036" s="118"/>
    </row>
    <row r="1037" spans="2:9" s="8" customFormat="1" ht="15" customHeight="1" x14ac:dyDescent="0.2">
      <c r="B1037" s="625" t="s">
        <v>1722</v>
      </c>
      <c r="C1037" s="626"/>
      <c r="D1037" s="36" t="s">
        <v>91</v>
      </c>
      <c r="E1037" s="31">
        <f t="shared" ref="E1037:E1074" si="30">G1037*1.2</f>
        <v>13302</v>
      </c>
      <c r="F1037" s="515" t="s">
        <v>80</v>
      </c>
      <c r="G1037" s="236">
        <v>11085</v>
      </c>
      <c r="H1037" s="4"/>
      <c r="I1037" s="118"/>
    </row>
    <row r="1038" spans="2:9" s="8" customFormat="1" ht="15" customHeight="1" x14ac:dyDescent="0.2">
      <c r="B1038" s="625" t="s">
        <v>1723</v>
      </c>
      <c r="C1038" s="626"/>
      <c r="D1038" s="36" t="s">
        <v>91</v>
      </c>
      <c r="E1038" s="31">
        <f t="shared" si="30"/>
        <v>5424</v>
      </c>
      <c r="F1038" s="515" t="s">
        <v>80</v>
      </c>
      <c r="G1038" s="236">
        <v>4520</v>
      </c>
      <c r="H1038" s="4"/>
      <c r="I1038" s="118"/>
    </row>
    <row r="1039" spans="2:9" s="8" customFormat="1" ht="15" customHeight="1" x14ac:dyDescent="0.2">
      <c r="B1039" s="625" t="s">
        <v>1724</v>
      </c>
      <c r="C1039" s="626"/>
      <c r="D1039" s="36" t="s">
        <v>91</v>
      </c>
      <c r="E1039" s="31">
        <f t="shared" si="30"/>
        <v>5424</v>
      </c>
      <c r="F1039" s="515" t="s">
        <v>80</v>
      </c>
      <c r="G1039" s="236">
        <v>4520</v>
      </c>
      <c r="H1039" s="4"/>
      <c r="I1039" s="118"/>
    </row>
    <row r="1040" spans="2:9" s="8" customFormat="1" ht="15" customHeight="1" x14ac:dyDescent="0.2">
      <c r="B1040" s="615" t="s">
        <v>1725</v>
      </c>
      <c r="C1040" s="616"/>
      <c r="D1040" s="36" t="s">
        <v>91</v>
      </c>
      <c r="E1040" s="31">
        <f t="shared" si="30"/>
        <v>52689.599999999999</v>
      </c>
      <c r="F1040" s="515" t="s">
        <v>80</v>
      </c>
      <c r="G1040" s="236">
        <v>43908</v>
      </c>
      <c r="H1040" s="4"/>
      <c r="I1040" s="118"/>
    </row>
    <row r="1041" spans="2:9" s="8" customFormat="1" ht="15" customHeight="1" x14ac:dyDescent="0.2">
      <c r="B1041" s="615" t="s">
        <v>1726</v>
      </c>
      <c r="C1041" s="616"/>
      <c r="D1041" s="36" t="s">
        <v>91</v>
      </c>
      <c r="E1041" s="31">
        <f t="shared" si="30"/>
        <v>23116.799999999999</v>
      </c>
      <c r="F1041" s="515" t="s">
        <v>80</v>
      </c>
      <c r="G1041" s="236">
        <v>19264</v>
      </c>
      <c r="H1041" s="4"/>
      <c r="I1041" s="118"/>
    </row>
    <row r="1042" spans="2:9" s="8" customFormat="1" ht="15" customHeight="1" x14ac:dyDescent="0.2">
      <c r="B1042" s="615" t="s">
        <v>1727</v>
      </c>
      <c r="C1042" s="616"/>
      <c r="D1042" s="36" t="s">
        <v>91</v>
      </c>
      <c r="E1042" s="31">
        <f t="shared" si="30"/>
        <v>276362.39999999997</v>
      </c>
      <c r="F1042" s="515" t="s">
        <v>80</v>
      </c>
      <c r="G1042" s="236">
        <v>230302</v>
      </c>
      <c r="H1042" s="4"/>
      <c r="I1042" s="118"/>
    </row>
    <row r="1043" spans="2:9" s="8" customFormat="1" ht="15" customHeight="1" x14ac:dyDescent="0.2">
      <c r="B1043" s="615" t="s">
        <v>1728</v>
      </c>
      <c r="C1043" s="616"/>
      <c r="D1043" s="36" t="s">
        <v>91</v>
      </c>
      <c r="E1043" s="31">
        <f t="shared" si="30"/>
        <v>325382.39999999997</v>
      </c>
      <c r="F1043" s="515" t="s">
        <v>80</v>
      </c>
      <c r="G1043" s="236">
        <v>271152</v>
      </c>
      <c r="H1043" s="4"/>
      <c r="I1043" s="118"/>
    </row>
    <row r="1044" spans="2:9" s="8" customFormat="1" ht="15" customHeight="1" x14ac:dyDescent="0.2">
      <c r="B1044" s="615" t="s">
        <v>1729</v>
      </c>
      <c r="C1044" s="616"/>
      <c r="D1044" s="36" t="s">
        <v>91</v>
      </c>
      <c r="E1044" s="31">
        <f t="shared" si="30"/>
        <v>358923.6</v>
      </c>
      <c r="F1044" s="515" t="s">
        <v>80</v>
      </c>
      <c r="G1044" s="236">
        <v>299103</v>
      </c>
      <c r="H1044" s="4"/>
      <c r="I1044" s="118"/>
    </row>
    <row r="1045" spans="2:9" s="8" customFormat="1" ht="15" customHeight="1" x14ac:dyDescent="0.2">
      <c r="B1045" s="615" t="s">
        <v>1730</v>
      </c>
      <c r="C1045" s="616"/>
      <c r="D1045" s="36" t="s">
        <v>91</v>
      </c>
      <c r="E1045" s="31">
        <f t="shared" si="30"/>
        <v>0</v>
      </c>
      <c r="F1045" s="515" t="s">
        <v>80</v>
      </c>
      <c r="G1045" s="236"/>
      <c r="H1045" s="4"/>
      <c r="I1045" s="118"/>
    </row>
    <row r="1046" spans="2:9" s="8" customFormat="1" ht="15" customHeight="1" x14ac:dyDescent="0.2">
      <c r="B1046" s="615" t="s">
        <v>1731</v>
      </c>
      <c r="C1046" s="616"/>
      <c r="D1046" s="36" t="s">
        <v>91</v>
      </c>
      <c r="E1046" s="31">
        <f t="shared" si="30"/>
        <v>0</v>
      </c>
      <c r="F1046" s="515" t="s">
        <v>80</v>
      </c>
      <c r="G1046" s="236"/>
      <c r="H1046" s="4"/>
      <c r="I1046" s="118"/>
    </row>
    <row r="1047" spans="2:9" s="8" customFormat="1" ht="15" customHeight="1" x14ac:dyDescent="0.2">
      <c r="B1047" s="615" t="s">
        <v>1732</v>
      </c>
      <c r="C1047" s="616"/>
      <c r="D1047" s="36" t="s">
        <v>91</v>
      </c>
      <c r="E1047" s="31">
        <f t="shared" si="30"/>
        <v>11106</v>
      </c>
      <c r="F1047" s="515" t="s">
        <v>80</v>
      </c>
      <c r="G1047" s="236">
        <v>9255</v>
      </c>
      <c r="H1047" s="4"/>
      <c r="I1047" s="118"/>
    </row>
    <row r="1048" spans="2:9" s="8" customFormat="1" ht="15" customHeight="1" x14ac:dyDescent="0.2">
      <c r="B1048" s="615" t="s">
        <v>1733</v>
      </c>
      <c r="C1048" s="616"/>
      <c r="D1048" s="36" t="s">
        <v>91</v>
      </c>
      <c r="E1048" s="31">
        <f t="shared" si="30"/>
        <v>20662.8</v>
      </c>
      <c r="F1048" s="515" t="s">
        <v>80</v>
      </c>
      <c r="G1048" s="236">
        <v>17219</v>
      </c>
      <c r="H1048" s="4"/>
      <c r="I1048" s="118"/>
    </row>
    <row r="1049" spans="2:9" s="8" customFormat="1" ht="15" customHeight="1" x14ac:dyDescent="0.2">
      <c r="B1049" s="615" t="s">
        <v>1734</v>
      </c>
      <c r="C1049" s="616"/>
      <c r="D1049" s="36" t="s">
        <v>91</v>
      </c>
      <c r="E1049" s="31">
        <f t="shared" si="30"/>
        <v>0</v>
      </c>
      <c r="F1049" s="515" t="s">
        <v>80</v>
      </c>
      <c r="G1049" s="236"/>
      <c r="H1049" s="4"/>
      <c r="I1049" s="118"/>
    </row>
    <row r="1050" spans="2:9" s="8" customFormat="1" ht="15" customHeight="1" x14ac:dyDescent="0.2">
      <c r="B1050" s="615" t="s">
        <v>1735</v>
      </c>
      <c r="C1050" s="616"/>
      <c r="D1050" s="36" t="s">
        <v>91</v>
      </c>
      <c r="E1050" s="31">
        <f t="shared" si="30"/>
        <v>24020.399999999998</v>
      </c>
      <c r="F1050" s="515" t="s">
        <v>80</v>
      </c>
      <c r="G1050" s="236">
        <v>20017</v>
      </c>
      <c r="H1050" s="4"/>
      <c r="I1050" s="118"/>
    </row>
    <row r="1051" spans="2:9" s="8" customFormat="1" ht="15" customHeight="1" x14ac:dyDescent="0.2">
      <c r="B1051" s="615" t="s">
        <v>1736</v>
      </c>
      <c r="C1051" s="616"/>
      <c r="D1051" s="36" t="s">
        <v>91</v>
      </c>
      <c r="E1051" s="31">
        <f t="shared" si="30"/>
        <v>11364</v>
      </c>
      <c r="F1051" s="515" t="s">
        <v>80</v>
      </c>
      <c r="G1051" s="236">
        <v>9470</v>
      </c>
      <c r="H1051" s="4"/>
      <c r="I1051" s="118"/>
    </row>
    <row r="1052" spans="2:9" s="8" customFormat="1" ht="15" customHeight="1" x14ac:dyDescent="0.2">
      <c r="B1052" s="615" t="s">
        <v>1737</v>
      </c>
      <c r="C1052" s="616"/>
      <c r="D1052" s="36" t="s">
        <v>91</v>
      </c>
      <c r="E1052" s="31">
        <f t="shared" si="30"/>
        <v>8006.4</v>
      </c>
      <c r="F1052" s="515" t="s">
        <v>80</v>
      </c>
      <c r="G1052" s="236">
        <v>6672</v>
      </c>
      <c r="H1052" s="4"/>
      <c r="I1052" s="118"/>
    </row>
    <row r="1053" spans="2:9" s="8" customFormat="1" ht="15" customHeight="1" x14ac:dyDescent="0.2">
      <c r="B1053" s="615" t="s">
        <v>1738</v>
      </c>
      <c r="C1053" s="616"/>
      <c r="D1053" s="36" t="s">
        <v>91</v>
      </c>
      <c r="E1053" s="31">
        <f t="shared" si="30"/>
        <v>44553.599999999999</v>
      </c>
      <c r="F1053" s="515" t="s">
        <v>80</v>
      </c>
      <c r="G1053" s="236">
        <v>37128</v>
      </c>
      <c r="H1053" s="4"/>
      <c r="I1053" s="118"/>
    </row>
    <row r="1054" spans="2:9" s="8" customFormat="1" ht="15" customHeight="1" x14ac:dyDescent="0.2">
      <c r="B1054" s="615" t="s">
        <v>1739</v>
      </c>
      <c r="C1054" s="616"/>
      <c r="D1054" s="36" t="s">
        <v>91</v>
      </c>
      <c r="E1054" s="31">
        <f t="shared" si="30"/>
        <v>26990.399999999998</v>
      </c>
      <c r="F1054" s="515" t="s">
        <v>80</v>
      </c>
      <c r="G1054" s="236">
        <v>22492</v>
      </c>
      <c r="H1054" s="4"/>
      <c r="I1054" s="118"/>
    </row>
    <row r="1055" spans="2:9" s="8" customFormat="1" ht="15" customHeight="1" x14ac:dyDescent="0.2">
      <c r="B1055" s="615" t="s">
        <v>1740</v>
      </c>
      <c r="C1055" s="616"/>
      <c r="D1055" s="36" t="s">
        <v>91</v>
      </c>
      <c r="E1055" s="31">
        <f t="shared" si="30"/>
        <v>21825.599999999999</v>
      </c>
      <c r="F1055" s="515" t="s">
        <v>80</v>
      </c>
      <c r="G1055" s="236">
        <v>18188</v>
      </c>
      <c r="H1055" s="4"/>
      <c r="I1055" s="118"/>
    </row>
    <row r="1056" spans="2:9" s="8" customFormat="1" ht="15" customHeight="1" x14ac:dyDescent="0.2">
      <c r="B1056" s="615" t="s">
        <v>1741</v>
      </c>
      <c r="C1056" s="616"/>
      <c r="D1056" s="36" t="s">
        <v>91</v>
      </c>
      <c r="E1056" s="31">
        <f t="shared" si="30"/>
        <v>20920.8</v>
      </c>
      <c r="F1056" s="515" t="s">
        <v>80</v>
      </c>
      <c r="G1056" s="236">
        <v>17434</v>
      </c>
      <c r="H1056" s="4"/>
      <c r="I1056" s="118"/>
    </row>
    <row r="1057" spans="2:9" s="8" customFormat="1" ht="15" customHeight="1" x14ac:dyDescent="0.2">
      <c r="B1057" s="615" t="s">
        <v>1742</v>
      </c>
      <c r="C1057" s="616"/>
      <c r="D1057" s="36" t="s">
        <v>91</v>
      </c>
      <c r="E1057" s="31">
        <f t="shared" si="30"/>
        <v>15496.8</v>
      </c>
      <c r="F1057" s="515" t="s">
        <v>80</v>
      </c>
      <c r="G1057" s="236">
        <v>12914</v>
      </c>
      <c r="H1057" s="4"/>
      <c r="I1057" s="118"/>
    </row>
    <row r="1058" spans="2:9" s="8" customFormat="1" ht="15" customHeight="1" x14ac:dyDescent="0.2">
      <c r="B1058" s="615" t="s">
        <v>1743</v>
      </c>
      <c r="C1058" s="616"/>
      <c r="D1058" s="36" t="s">
        <v>91</v>
      </c>
      <c r="E1058" s="31">
        <f t="shared" si="30"/>
        <v>15496.8</v>
      </c>
      <c r="F1058" s="515" t="s">
        <v>80</v>
      </c>
      <c r="G1058" s="236">
        <v>12914</v>
      </c>
      <c r="H1058" s="4"/>
      <c r="I1058" s="118"/>
    </row>
    <row r="1059" spans="2:9" s="8" customFormat="1" ht="15" customHeight="1" x14ac:dyDescent="0.2">
      <c r="B1059" s="615" t="s">
        <v>1744</v>
      </c>
      <c r="C1059" s="616"/>
      <c r="D1059" s="36" t="s">
        <v>91</v>
      </c>
      <c r="E1059" s="31">
        <f t="shared" si="30"/>
        <v>9298.7999999999993</v>
      </c>
      <c r="F1059" s="515" t="s">
        <v>80</v>
      </c>
      <c r="G1059" s="236">
        <v>7749</v>
      </c>
      <c r="H1059" s="4"/>
      <c r="I1059" s="118"/>
    </row>
    <row r="1060" spans="2:9" s="8" customFormat="1" ht="15" customHeight="1" x14ac:dyDescent="0.2">
      <c r="B1060" s="615" t="s">
        <v>1745</v>
      </c>
      <c r="C1060" s="616"/>
      <c r="D1060" s="36" t="s">
        <v>91</v>
      </c>
      <c r="E1060" s="31">
        <f t="shared" si="30"/>
        <v>0</v>
      </c>
      <c r="F1060" s="515" t="s">
        <v>80</v>
      </c>
      <c r="G1060" s="236"/>
      <c r="H1060" s="4"/>
      <c r="I1060" s="118"/>
    </row>
    <row r="1061" spans="2:9" s="8" customFormat="1" ht="15" customHeight="1" x14ac:dyDescent="0.2">
      <c r="B1061" s="615" t="s">
        <v>1746</v>
      </c>
      <c r="C1061" s="616"/>
      <c r="D1061" s="36" t="s">
        <v>91</v>
      </c>
      <c r="E1061" s="31">
        <f t="shared" si="30"/>
        <v>21050.399999999998</v>
      </c>
      <c r="F1061" s="515" t="s">
        <v>80</v>
      </c>
      <c r="G1061" s="236">
        <v>17542</v>
      </c>
      <c r="H1061" s="4"/>
      <c r="I1061" s="118"/>
    </row>
    <row r="1062" spans="2:9" s="8" customFormat="1" ht="15" customHeight="1" x14ac:dyDescent="0.2">
      <c r="B1062" s="615" t="s">
        <v>1747</v>
      </c>
      <c r="C1062" s="616"/>
      <c r="D1062" s="36" t="s">
        <v>91</v>
      </c>
      <c r="E1062" s="31">
        <f t="shared" si="30"/>
        <v>51139.199999999997</v>
      </c>
      <c r="F1062" s="515" t="s">
        <v>80</v>
      </c>
      <c r="G1062" s="236">
        <v>42616</v>
      </c>
      <c r="H1062" s="4"/>
      <c r="I1062" s="118"/>
    </row>
    <row r="1063" spans="2:9" s="8" customFormat="1" ht="15" customHeight="1" x14ac:dyDescent="0.2">
      <c r="B1063" s="615" t="s">
        <v>1748</v>
      </c>
      <c r="C1063" s="616"/>
      <c r="D1063" s="36" t="s">
        <v>91</v>
      </c>
      <c r="E1063" s="31">
        <f t="shared" si="30"/>
        <v>34998</v>
      </c>
      <c r="F1063" s="515" t="s">
        <v>80</v>
      </c>
      <c r="G1063" s="236">
        <v>29165</v>
      </c>
      <c r="H1063" s="4"/>
      <c r="I1063" s="118"/>
    </row>
    <row r="1064" spans="2:9" s="8" customFormat="1" ht="15" customHeight="1" x14ac:dyDescent="0.2">
      <c r="B1064" s="615" t="s">
        <v>1749</v>
      </c>
      <c r="C1064" s="616"/>
      <c r="D1064" s="36" t="s">
        <v>91</v>
      </c>
      <c r="E1064" s="31">
        <f t="shared" si="30"/>
        <v>63279.6</v>
      </c>
      <c r="F1064" s="515" t="s">
        <v>80</v>
      </c>
      <c r="G1064" s="236">
        <v>52733</v>
      </c>
      <c r="H1064" s="4"/>
      <c r="I1064" s="118"/>
    </row>
    <row r="1065" spans="2:9" s="8" customFormat="1" ht="15" customHeight="1" x14ac:dyDescent="0.2">
      <c r="B1065" s="615" t="s">
        <v>1750</v>
      </c>
      <c r="C1065" s="616"/>
      <c r="D1065" s="36" t="s">
        <v>91</v>
      </c>
      <c r="E1065" s="31">
        <f t="shared" si="30"/>
        <v>92078.399999999994</v>
      </c>
      <c r="F1065" s="515" t="s">
        <v>80</v>
      </c>
      <c r="G1065" s="236">
        <v>76732</v>
      </c>
      <c r="H1065" s="4"/>
      <c r="I1065" s="118"/>
    </row>
    <row r="1066" spans="2:9" s="8" customFormat="1" ht="15" customHeight="1" x14ac:dyDescent="0.2">
      <c r="B1066" s="615" t="s">
        <v>1751</v>
      </c>
      <c r="C1066" s="616"/>
      <c r="D1066" s="36" t="s">
        <v>91</v>
      </c>
      <c r="E1066" s="31">
        <f t="shared" si="30"/>
        <v>0</v>
      </c>
      <c r="F1066" s="515" t="s">
        <v>80</v>
      </c>
      <c r="G1066" s="236"/>
      <c r="H1066" s="4"/>
      <c r="I1066" s="118"/>
    </row>
    <row r="1067" spans="2:9" s="8" customFormat="1" ht="15" customHeight="1" x14ac:dyDescent="0.2">
      <c r="B1067" s="615" t="s">
        <v>1752</v>
      </c>
      <c r="C1067" s="616"/>
      <c r="D1067" s="36" t="s">
        <v>91</v>
      </c>
      <c r="E1067" s="31">
        <f t="shared" si="30"/>
        <v>16014</v>
      </c>
      <c r="F1067" s="515" t="s">
        <v>80</v>
      </c>
      <c r="G1067" s="236">
        <v>13345</v>
      </c>
      <c r="H1067" s="4"/>
      <c r="I1067" s="118"/>
    </row>
    <row r="1068" spans="2:9" s="8" customFormat="1" ht="15" customHeight="1" x14ac:dyDescent="0.2">
      <c r="B1068" s="615" t="s">
        <v>1753</v>
      </c>
      <c r="C1068" s="616"/>
      <c r="D1068" s="36" t="s">
        <v>91</v>
      </c>
      <c r="E1068" s="31">
        <f t="shared" si="30"/>
        <v>28023.599999999999</v>
      </c>
      <c r="F1068" s="515" t="s">
        <v>80</v>
      </c>
      <c r="G1068" s="236">
        <v>23353</v>
      </c>
      <c r="H1068" s="4"/>
      <c r="I1068" s="118"/>
    </row>
    <row r="1069" spans="2:9" s="8" customFormat="1" ht="15" customHeight="1" x14ac:dyDescent="0.2">
      <c r="B1069" s="615" t="s">
        <v>1754</v>
      </c>
      <c r="C1069" s="616"/>
      <c r="D1069" s="36" t="s">
        <v>91</v>
      </c>
      <c r="E1069" s="31">
        <f t="shared" si="30"/>
        <v>9556.7999999999993</v>
      </c>
      <c r="F1069" s="515" t="s">
        <v>80</v>
      </c>
      <c r="G1069" s="236">
        <v>7964</v>
      </c>
      <c r="H1069" s="4"/>
      <c r="I1069" s="118"/>
    </row>
    <row r="1070" spans="2:9" s="8" customFormat="1" ht="15" customHeight="1" x14ac:dyDescent="0.2">
      <c r="B1070" s="615" t="s">
        <v>1755</v>
      </c>
      <c r="C1070" s="616"/>
      <c r="D1070" s="36" t="s">
        <v>91</v>
      </c>
      <c r="E1070" s="31">
        <f t="shared" si="30"/>
        <v>4390.8</v>
      </c>
      <c r="F1070" s="515" t="s">
        <v>80</v>
      </c>
      <c r="G1070" s="236">
        <v>3659</v>
      </c>
      <c r="H1070" s="4"/>
      <c r="I1070" s="118"/>
    </row>
    <row r="1071" spans="2:9" s="8" customFormat="1" ht="15" customHeight="1" x14ac:dyDescent="0.2">
      <c r="B1071" s="615" t="s">
        <v>1756</v>
      </c>
      <c r="C1071" s="616"/>
      <c r="D1071" s="36" t="s">
        <v>91</v>
      </c>
      <c r="E1071" s="31">
        <f t="shared" si="30"/>
        <v>42876</v>
      </c>
      <c r="F1071" s="515" t="s">
        <v>80</v>
      </c>
      <c r="G1071" s="236">
        <v>35730</v>
      </c>
      <c r="H1071" s="4"/>
      <c r="I1071" s="118"/>
    </row>
    <row r="1072" spans="2:9" s="8" customFormat="1" ht="15" customHeight="1" x14ac:dyDescent="0.2">
      <c r="B1072" s="615" t="s">
        <v>1757</v>
      </c>
      <c r="C1072" s="616"/>
      <c r="D1072" s="36" t="s">
        <v>91</v>
      </c>
      <c r="E1072" s="31">
        <f t="shared" si="30"/>
        <v>76064.399999999994</v>
      </c>
      <c r="F1072" s="515" t="s">
        <v>80</v>
      </c>
      <c r="G1072" s="236">
        <v>63387</v>
      </c>
      <c r="H1072" s="4"/>
      <c r="I1072" s="118"/>
    </row>
    <row r="1073" spans="2:9" s="8" customFormat="1" ht="15" customHeight="1" x14ac:dyDescent="0.2">
      <c r="B1073" s="615" t="s">
        <v>1758</v>
      </c>
      <c r="C1073" s="616"/>
      <c r="D1073" s="36" t="s">
        <v>91</v>
      </c>
      <c r="E1073" s="31">
        <f t="shared" si="30"/>
        <v>24020.399999999998</v>
      </c>
      <c r="F1073" s="515" t="s">
        <v>80</v>
      </c>
      <c r="G1073" s="236">
        <v>20017</v>
      </c>
      <c r="H1073" s="4"/>
      <c r="I1073" s="118"/>
    </row>
    <row r="1074" spans="2:9" s="8" customFormat="1" ht="15" customHeight="1" thickBot="1" x14ac:dyDescent="0.25">
      <c r="B1074" s="627" t="s">
        <v>1759</v>
      </c>
      <c r="C1074" s="628"/>
      <c r="D1074" s="29" t="s">
        <v>91</v>
      </c>
      <c r="E1074" s="28">
        <f t="shared" si="30"/>
        <v>30735.599999999999</v>
      </c>
      <c r="F1074" s="515" t="s">
        <v>80</v>
      </c>
      <c r="G1074" s="236">
        <v>25613</v>
      </c>
      <c r="H1074" s="4"/>
      <c r="I1074" s="118"/>
    </row>
    <row r="1075" spans="2:9" s="8" customFormat="1" ht="15.75" customHeight="1" thickBot="1" x14ac:dyDescent="0.25">
      <c r="B1075" s="632" t="s">
        <v>732</v>
      </c>
      <c r="C1075" s="633"/>
      <c r="D1075" s="633"/>
      <c r="E1075" s="646"/>
      <c r="F1075" s="634"/>
      <c r="G1075" s="274"/>
      <c r="H1075" s="4"/>
      <c r="I1075" s="118"/>
    </row>
    <row r="1076" spans="2:9" s="8" customFormat="1" ht="15" customHeight="1" x14ac:dyDescent="0.2">
      <c r="B1076" s="613" t="s">
        <v>733</v>
      </c>
      <c r="C1076" s="614"/>
      <c r="D1076" s="22" t="s">
        <v>72</v>
      </c>
      <c r="E1076" s="138">
        <f>G1076*1.2</f>
        <v>20595.599999999999</v>
      </c>
      <c r="F1076" s="182"/>
      <c r="G1076" s="140">
        <v>17163</v>
      </c>
      <c r="H1076" s="4"/>
      <c r="I1076" s="118"/>
    </row>
    <row r="1077" spans="2:9" s="8" customFormat="1" ht="15" customHeight="1" x14ac:dyDescent="0.2">
      <c r="B1077" s="615" t="s">
        <v>734</v>
      </c>
      <c r="C1077" s="616"/>
      <c r="D1077" s="101" t="s">
        <v>72</v>
      </c>
      <c r="E1077" s="173">
        <f t="shared" ref="E1077:E1091" si="31">G1077*1.2</f>
        <v>18516</v>
      </c>
      <c r="F1077" s="172"/>
      <c r="G1077" s="151">
        <v>15430</v>
      </c>
      <c r="H1077" s="4"/>
      <c r="I1077" s="118"/>
    </row>
    <row r="1078" spans="2:9" s="8" customFormat="1" ht="15" customHeight="1" x14ac:dyDescent="0.2">
      <c r="B1078" s="615" t="s">
        <v>735</v>
      </c>
      <c r="C1078" s="616"/>
      <c r="D1078" s="101" t="s">
        <v>72</v>
      </c>
      <c r="E1078" s="173">
        <f t="shared" si="31"/>
        <v>18776.399999999998</v>
      </c>
      <c r="F1078" s="172"/>
      <c r="G1078" s="151">
        <v>15647</v>
      </c>
      <c r="H1078" s="4"/>
      <c r="I1078" s="118"/>
    </row>
    <row r="1079" spans="2:9" s="8" customFormat="1" ht="15" customHeight="1" x14ac:dyDescent="0.2">
      <c r="B1079" s="615" t="s">
        <v>736</v>
      </c>
      <c r="C1079" s="616"/>
      <c r="D1079" s="101" t="s">
        <v>72</v>
      </c>
      <c r="E1079" s="173">
        <f t="shared" si="31"/>
        <v>17454</v>
      </c>
      <c r="F1079" s="172"/>
      <c r="G1079" s="151">
        <v>14545</v>
      </c>
      <c r="H1079" s="4"/>
      <c r="I1079" s="118"/>
    </row>
    <row r="1080" spans="2:9" s="8" customFormat="1" ht="15" customHeight="1" x14ac:dyDescent="0.2">
      <c r="B1080" s="615" t="s">
        <v>737</v>
      </c>
      <c r="C1080" s="616"/>
      <c r="D1080" s="101" t="s">
        <v>72</v>
      </c>
      <c r="E1080" s="173">
        <f t="shared" si="31"/>
        <v>19818</v>
      </c>
      <c r="F1080" s="172"/>
      <c r="G1080" s="151">
        <v>16515</v>
      </c>
      <c r="H1080" s="4"/>
      <c r="I1080" s="118"/>
    </row>
    <row r="1081" spans="2:9" s="8" customFormat="1" ht="15" customHeight="1" x14ac:dyDescent="0.2">
      <c r="B1081" s="615" t="s">
        <v>738</v>
      </c>
      <c r="C1081" s="616"/>
      <c r="D1081" s="101" t="s">
        <v>72</v>
      </c>
      <c r="E1081" s="173">
        <f t="shared" si="31"/>
        <v>17420.399999999998</v>
      </c>
      <c r="F1081" s="172"/>
      <c r="G1081" s="151">
        <v>14517</v>
      </c>
      <c r="H1081" s="4"/>
      <c r="I1081" s="118"/>
    </row>
    <row r="1082" spans="2:9" s="8" customFormat="1" ht="15" customHeight="1" x14ac:dyDescent="0.2">
      <c r="B1082" s="615" t="s">
        <v>739</v>
      </c>
      <c r="C1082" s="616"/>
      <c r="D1082" s="101" t="s">
        <v>72</v>
      </c>
      <c r="E1082" s="173">
        <f t="shared" si="31"/>
        <v>19591.2</v>
      </c>
      <c r="F1082" s="172"/>
      <c r="G1082" s="151">
        <v>16326</v>
      </c>
      <c r="H1082" s="4"/>
      <c r="I1082" s="118"/>
    </row>
    <row r="1083" spans="2:9" s="8" customFormat="1" ht="15" customHeight="1" x14ac:dyDescent="0.2">
      <c r="B1083" s="615" t="s">
        <v>740</v>
      </c>
      <c r="C1083" s="616"/>
      <c r="D1083" s="101" t="s">
        <v>72</v>
      </c>
      <c r="E1083" s="173">
        <f t="shared" si="31"/>
        <v>17460</v>
      </c>
      <c r="F1083" s="172"/>
      <c r="G1083" s="151">
        <v>14550</v>
      </c>
      <c r="H1083" s="4"/>
      <c r="I1083" s="118"/>
    </row>
    <row r="1084" spans="2:9" s="8" customFormat="1" ht="15" customHeight="1" x14ac:dyDescent="0.2">
      <c r="B1084" s="615" t="s">
        <v>741</v>
      </c>
      <c r="C1084" s="616"/>
      <c r="D1084" s="101" t="s">
        <v>72</v>
      </c>
      <c r="E1084" s="173">
        <f t="shared" si="31"/>
        <v>19696.8</v>
      </c>
      <c r="F1084" s="172"/>
      <c r="G1084" s="151">
        <v>16414</v>
      </c>
      <c r="H1084" s="4"/>
      <c r="I1084" s="118"/>
    </row>
    <row r="1085" spans="2:9" s="8" customFormat="1" ht="15" customHeight="1" x14ac:dyDescent="0.2">
      <c r="B1085" s="615" t="s">
        <v>742</v>
      </c>
      <c r="C1085" s="616"/>
      <c r="D1085" s="101" t="s">
        <v>72</v>
      </c>
      <c r="E1085" s="173">
        <f t="shared" si="31"/>
        <v>17540.399999999998</v>
      </c>
      <c r="F1085" s="172"/>
      <c r="G1085" s="151">
        <v>14617</v>
      </c>
      <c r="H1085" s="4"/>
      <c r="I1085" s="118"/>
    </row>
    <row r="1086" spans="2:9" s="8" customFormat="1" ht="15" customHeight="1" x14ac:dyDescent="0.2">
      <c r="B1086" s="615" t="s">
        <v>743</v>
      </c>
      <c r="C1086" s="616"/>
      <c r="D1086" s="101" t="s">
        <v>72</v>
      </c>
      <c r="E1086" s="173">
        <f t="shared" si="31"/>
        <v>18668.399999999998</v>
      </c>
      <c r="F1086" s="172"/>
      <c r="G1086" s="151">
        <v>15557</v>
      </c>
      <c r="H1086" s="4"/>
      <c r="I1086" s="118"/>
    </row>
    <row r="1087" spans="2:9" s="8" customFormat="1" ht="15" customHeight="1" x14ac:dyDescent="0.2">
      <c r="B1087" s="615" t="s">
        <v>744</v>
      </c>
      <c r="C1087" s="616"/>
      <c r="D1087" s="101" t="s">
        <v>72</v>
      </c>
      <c r="E1087" s="173">
        <f t="shared" si="31"/>
        <v>16610.399999999998</v>
      </c>
      <c r="F1087" s="172"/>
      <c r="G1087" s="151">
        <v>13842</v>
      </c>
      <c r="H1087" s="4"/>
      <c r="I1087" s="118"/>
    </row>
    <row r="1088" spans="2:9" s="8" customFormat="1" ht="15" customHeight="1" x14ac:dyDescent="0.2">
      <c r="B1088" s="615" t="s">
        <v>745</v>
      </c>
      <c r="C1088" s="616"/>
      <c r="D1088" s="101" t="s">
        <v>72</v>
      </c>
      <c r="E1088" s="173">
        <f t="shared" si="31"/>
        <v>18796.8</v>
      </c>
      <c r="F1088" s="172"/>
      <c r="G1088" s="151">
        <v>15664</v>
      </c>
      <c r="H1088" s="4"/>
      <c r="I1088" s="118"/>
    </row>
    <row r="1089" spans="2:9" s="8" customFormat="1" ht="15" customHeight="1" x14ac:dyDescent="0.2">
      <c r="B1089" s="615" t="s">
        <v>746</v>
      </c>
      <c r="C1089" s="616"/>
      <c r="D1089" s="101" t="s">
        <v>72</v>
      </c>
      <c r="E1089" s="173">
        <f t="shared" si="31"/>
        <v>16598.399999999998</v>
      </c>
      <c r="F1089" s="172"/>
      <c r="G1089" s="151">
        <v>13832</v>
      </c>
      <c r="H1089" s="4"/>
      <c r="I1089" s="118"/>
    </row>
    <row r="1090" spans="2:9" s="8" customFormat="1" ht="18" customHeight="1" x14ac:dyDescent="0.2">
      <c r="B1090" s="615" t="s">
        <v>747</v>
      </c>
      <c r="C1090" s="616"/>
      <c r="D1090" s="101" t="s">
        <v>72</v>
      </c>
      <c r="E1090" s="173">
        <f t="shared" si="31"/>
        <v>26444.399999999998</v>
      </c>
      <c r="F1090" s="172"/>
      <c r="G1090" s="151">
        <v>22037</v>
      </c>
      <c r="H1090" s="4"/>
      <c r="I1090" s="3"/>
    </row>
    <row r="1091" spans="2:9" s="8" customFormat="1" ht="17.25" customHeight="1" thickBot="1" x14ac:dyDescent="0.25">
      <c r="B1091" s="627" t="s">
        <v>748</v>
      </c>
      <c r="C1091" s="628"/>
      <c r="D1091" s="188" t="s">
        <v>72</v>
      </c>
      <c r="E1091" s="386">
        <f t="shared" si="31"/>
        <v>32745.599999999999</v>
      </c>
      <c r="F1091" s="184"/>
      <c r="G1091" s="151">
        <v>27288</v>
      </c>
      <c r="H1091" s="4"/>
      <c r="I1091" s="3"/>
    </row>
    <row r="1092" spans="2:9" s="8" customFormat="1" ht="21.75" customHeight="1" thickBot="1" x14ac:dyDescent="0.25">
      <c r="B1092" s="797" t="s">
        <v>783</v>
      </c>
      <c r="C1092" s="798"/>
      <c r="D1092" s="798"/>
      <c r="E1092" s="798"/>
      <c r="F1092" s="799"/>
      <c r="G1092" s="94"/>
      <c r="H1092" s="4"/>
      <c r="I1092" s="3"/>
    </row>
    <row r="1093" spans="2:9" s="8" customFormat="1" ht="18.75" customHeight="1" thickBot="1" x14ac:dyDescent="0.25">
      <c r="B1093" s="658" t="s">
        <v>784</v>
      </c>
      <c r="C1093" s="659"/>
      <c r="D1093" s="659"/>
      <c r="E1093" s="660"/>
      <c r="F1093" s="661"/>
      <c r="G1093" s="170"/>
      <c r="H1093" s="4"/>
      <c r="I1093" s="3"/>
    </row>
    <row r="1094" spans="2:9" s="8" customFormat="1" ht="14.25" customHeight="1" x14ac:dyDescent="0.2">
      <c r="B1094" s="766" t="s">
        <v>785</v>
      </c>
      <c r="C1094" s="767"/>
      <c r="D1094" s="39" t="s">
        <v>378</v>
      </c>
      <c r="E1094" s="38">
        <f t="shared" ref="E1094:E1104" si="32">G1094*1.04</f>
        <v>282518.08</v>
      </c>
      <c r="F1094" s="37"/>
      <c r="G1094" s="140">
        <v>271652</v>
      </c>
      <c r="H1094" s="4"/>
      <c r="I1094" s="3"/>
    </row>
    <row r="1095" spans="2:9" s="8" customFormat="1" ht="14.25" customHeight="1" x14ac:dyDescent="0.2">
      <c r="B1095" s="710" t="s">
        <v>1850</v>
      </c>
      <c r="C1095" s="880"/>
      <c r="D1095" s="36" t="s">
        <v>417</v>
      </c>
      <c r="E1095" s="174">
        <f t="shared" si="32"/>
        <v>214305.52000000002</v>
      </c>
      <c r="F1095" s="199" t="s">
        <v>80</v>
      </c>
      <c r="G1095" s="140">
        <v>206063</v>
      </c>
      <c r="H1095" s="4"/>
      <c r="I1095" s="3"/>
    </row>
    <row r="1096" spans="2:9" ht="15.75" customHeight="1" x14ac:dyDescent="0.2">
      <c r="B1096" s="623" t="s">
        <v>786</v>
      </c>
      <c r="C1096" s="624"/>
      <c r="D1096" s="32" t="s">
        <v>378</v>
      </c>
      <c r="E1096" s="31">
        <f t="shared" si="32"/>
        <v>326249.04000000004</v>
      </c>
      <c r="F1096" s="30"/>
      <c r="G1096" s="140">
        <v>313701</v>
      </c>
    </row>
    <row r="1097" spans="2:9" ht="14.25" customHeight="1" x14ac:dyDescent="0.2">
      <c r="B1097" s="615" t="s">
        <v>1599</v>
      </c>
      <c r="C1097" s="616"/>
      <c r="D1097" s="32" t="s">
        <v>417</v>
      </c>
      <c r="E1097" s="31">
        <f t="shared" si="32"/>
        <v>209471.6</v>
      </c>
      <c r="F1097" s="113"/>
      <c r="G1097" s="140">
        <v>201415</v>
      </c>
    </row>
    <row r="1098" spans="2:9" s="8" customFormat="1" ht="14.25" customHeight="1" x14ac:dyDescent="0.2">
      <c r="B1098" s="623" t="s">
        <v>787</v>
      </c>
      <c r="C1098" s="624"/>
      <c r="D1098" s="32" t="s">
        <v>387</v>
      </c>
      <c r="E1098" s="31">
        <f t="shared" si="32"/>
        <v>149310.72</v>
      </c>
      <c r="F1098" s="30"/>
      <c r="G1098" s="151">
        <v>143568</v>
      </c>
      <c r="H1098" s="4"/>
      <c r="I1098" s="118">
        <v>369200</v>
      </c>
    </row>
    <row r="1099" spans="2:9" s="8" customFormat="1" ht="13.5" customHeight="1" x14ac:dyDescent="0.2">
      <c r="B1099" s="623" t="s">
        <v>788</v>
      </c>
      <c r="C1099" s="624"/>
      <c r="D1099" s="32" t="s">
        <v>387</v>
      </c>
      <c r="E1099" s="31">
        <f t="shared" si="32"/>
        <v>149259.76</v>
      </c>
      <c r="F1099" s="30"/>
      <c r="G1099" s="151">
        <v>143519</v>
      </c>
      <c r="H1099" s="4"/>
      <c r="I1099" s="118">
        <v>369200</v>
      </c>
    </row>
    <row r="1100" spans="2:9" s="8" customFormat="1" ht="13.5" customHeight="1" x14ac:dyDescent="0.2">
      <c r="B1100" s="623" t="s">
        <v>1823</v>
      </c>
      <c r="C1100" s="624"/>
      <c r="D1100" s="32" t="s">
        <v>383</v>
      </c>
      <c r="E1100" s="31">
        <f>G1100*1.1</f>
        <v>251565.6</v>
      </c>
      <c r="F1100" s="113" t="s">
        <v>80</v>
      </c>
      <c r="G1100" s="151">
        <v>228696</v>
      </c>
      <c r="H1100" s="4"/>
      <c r="I1100" s="118"/>
    </row>
    <row r="1101" spans="2:9" s="8" customFormat="1" ht="13.5" customHeight="1" x14ac:dyDescent="0.2">
      <c r="B1101" s="623" t="s">
        <v>1824</v>
      </c>
      <c r="C1101" s="624"/>
      <c r="D1101" s="32" t="s">
        <v>383</v>
      </c>
      <c r="E1101" s="31">
        <f>G1101*1.1</f>
        <v>253040.7</v>
      </c>
      <c r="F1101" s="113" t="s">
        <v>80</v>
      </c>
      <c r="G1101" s="151">
        <v>230037</v>
      </c>
      <c r="H1101" s="4"/>
      <c r="I1101" s="118"/>
    </row>
    <row r="1102" spans="2:9" s="8" customFormat="1" ht="15.75" customHeight="1" x14ac:dyDescent="0.2">
      <c r="B1102" s="623" t="s">
        <v>789</v>
      </c>
      <c r="C1102" s="624"/>
      <c r="D1102" s="32" t="s">
        <v>383</v>
      </c>
      <c r="E1102" s="31">
        <f t="shared" si="32"/>
        <v>229699.6</v>
      </c>
      <c r="F1102" s="142"/>
      <c r="G1102" s="151">
        <v>220865</v>
      </c>
      <c r="H1102" s="4"/>
      <c r="I1102" s="118"/>
    </row>
    <row r="1103" spans="2:9" s="8" customFormat="1" ht="15" customHeight="1" x14ac:dyDescent="0.2">
      <c r="B1103" s="623" t="s">
        <v>790</v>
      </c>
      <c r="C1103" s="624"/>
      <c r="D1103" s="32" t="s">
        <v>383</v>
      </c>
      <c r="E1103" s="31">
        <f t="shared" si="32"/>
        <v>209711.84</v>
      </c>
      <c r="F1103" s="142"/>
      <c r="G1103" s="151">
        <v>201646</v>
      </c>
      <c r="H1103" s="4"/>
      <c r="I1103" s="118">
        <v>522300</v>
      </c>
    </row>
    <row r="1104" spans="2:9" s="8" customFormat="1" ht="15.75" customHeight="1" thickBot="1" x14ac:dyDescent="0.25">
      <c r="B1104" s="627" t="s">
        <v>791</v>
      </c>
      <c r="C1104" s="628"/>
      <c r="D1104" s="114" t="s">
        <v>792</v>
      </c>
      <c r="E1104" s="28">
        <f t="shared" si="32"/>
        <v>1051180</v>
      </c>
      <c r="F1104" s="146" t="s">
        <v>80</v>
      </c>
      <c r="G1104" s="151">
        <v>1010750</v>
      </c>
      <c r="H1104" s="4"/>
      <c r="I1104" s="118">
        <v>541700</v>
      </c>
    </row>
    <row r="1105" spans="2:9" s="8" customFormat="1" ht="17.25" customHeight="1" thickBot="1" x14ac:dyDescent="0.25">
      <c r="B1105" s="658" t="s">
        <v>793</v>
      </c>
      <c r="C1105" s="659"/>
      <c r="D1105" s="659"/>
      <c r="E1105" s="720"/>
      <c r="F1105" s="661"/>
      <c r="G1105" s="94"/>
      <c r="H1105" s="4"/>
      <c r="I1105" s="118">
        <v>522300</v>
      </c>
    </row>
    <row r="1106" spans="2:9" s="8" customFormat="1" ht="14.25" customHeight="1" x14ac:dyDescent="0.2">
      <c r="B1106" s="766" t="s">
        <v>794</v>
      </c>
      <c r="C1106" s="767"/>
      <c r="D1106" s="22" t="s">
        <v>383</v>
      </c>
      <c r="E1106" s="138">
        <f>G1106*1.2</f>
        <v>165152.4</v>
      </c>
      <c r="F1106" s="11"/>
      <c r="G1106" s="9">
        <v>137627</v>
      </c>
      <c r="H1106" s="4"/>
      <c r="I1106" s="118">
        <v>392500</v>
      </c>
    </row>
    <row r="1107" spans="2:9" s="8" customFormat="1" ht="14.25" customHeight="1" x14ac:dyDescent="0.2">
      <c r="B1107" s="623" t="s">
        <v>795</v>
      </c>
      <c r="C1107" s="624"/>
      <c r="D1107" s="15" t="s">
        <v>383</v>
      </c>
      <c r="E1107" s="173">
        <f>G1107*1.2</f>
        <v>158832</v>
      </c>
      <c r="F1107" s="96"/>
      <c r="G1107" s="9">
        <v>132360</v>
      </c>
      <c r="H1107" s="4"/>
      <c r="I1107" s="118">
        <v>407800</v>
      </c>
    </row>
    <row r="1108" spans="2:9" s="8" customFormat="1" ht="14.25" customHeight="1" x14ac:dyDescent="0.2">
      <c r="B1108" s="623" t="s">
        <v>796</v>
      </c>
      <c r="C1108" s="624"/>
      <c r="D1108" s="15" t="s">
        <v>792</v>
      </c>
      <c r="E1108" s="173">
        <f>G1108*1.2</f>
        <v>579594</v>
      </c>
      <c r="F1108" s="96"/>
      <c r="G1108" s="9">
        <v>482995</v>
      </c>
      <c r="H1108" s="4"/>
      <c r="I1108" s="118">
        <v>430400</v>
      </c>
    </row>
    <row r="1109" spans="2:9" s="8" customFormat="1" ht="14.25" customHeight="1" x14ac:dyDescent="0.2">
      <c r="B1109" s="623" t="s">
        <v>797</v>
      </c>
      <c r="C1109" s="624"/>
      <c r="D1109" s="15" t="s">
        <v>792</v>
      </c>
      <c r="E1109" s="173">
        <f>G1109*10400*1.2</f>
        <v>542256</v>
      </c>
      <c r="F1109" s="96"/>
      <c r="G1109" s="23">
        <v>43.45</v>
      </c>
      <c r="H1109" s="4"/>
      <c r="I1109" s="118">
        <v>428900</v>
      </c>
    </row>
    <row r="1110" spans="2:9" s="8" customFormat="1" ht="14.25" customHeight="1" x14ac:dyDescent="0.2">
      <c r="B1110" s="623" t="s">
        <v>798</v>
      </c>
      <c r="C1110" s="624"/>
      <c r="D1110" s="15" t="s">
        <v>792</v>
      </c>
      <c r="E1110" s="173">
        <f t="shared" ref="E1110:E1116" si="33">G1110*10400*1.2</f>
        <v>542256</v>
      </c>
      <c r="F1110" s="96"/>
      <c r="G1110" s="23">
        <v>43.45</v>
      </c>
      <c r="H1110" s="4"/>
      <c r="I1110" s="118">
        <v>462700</v>
      </c>
    </row>
    <row r="1111" spans="2:9" s="8" customFormat="1" ht="14.25" customHeight="1" x14ac:dyDescent="0.2">
      <c r="B1111" s="623" t="s">
        <v>799</v>
      </c>
      <c r="C1111" s="624"/>
      <c r="D1111" s="15" t="s">
        <v>792</v>
      </c>
      <c r="E1111" s="173">
        <f t="shared" si="33"/>
        <v>410467.2</v>
      </c>
      <c r="F1111" s="96"/>
      <c r="G1111" s="23">
        <v>32.89</v>
      </c>
      <c r="H1111" s="4"/>
      <c r="I1111" s="118">
        <v>453700</v>
      </c>
    </row>
    <row r="1112" spans="2:9" s="8" customFormat="1" ht="14.25" customHeight="1" x14ac:dyDescent="0.2">
      <c r="B1112" s="623" t="s">
        <v>800</v>
      </c>
      <c r="C1112" s="624"/>
      <c r="D1112" s="15" t="s">
        <v>792</v>
      </c>
      <c r="E1112" s="173">
        <f t="shared" si="33"/>
        <v>410467.2</v>
      </c>
      <c r="F1112" s="96"/>
      <c r="G1112" s="23">
        <v>32.89</v>
      </c>
      <c r="H1112" s="4"/>
      <c r="I1112" s="118">
        <v>1188000</v>
      </c>
    </row>
    <row r="1113" spans="2:9" s="8" customFormat="1" ht="14.25" customHeight="1" x14ac:dyDescent="0.2">
      <c r="B1113" s="623" t="s">
        <v>801</v>
      </c>
      <c r="C1113" s="624"/>
      <c r="D1113" s="15" t="s">
        <v>792</v>
      </c>
      <c r="E1113" s="173">
        <f t="shared" si="33"/>
        <v>417456.00000000006</v>
      </c>
      <c r="F1113" s="96"/>
      <c r="G1113" s="23">
        <v>33.450000000000003</v>
      </c>
      <c r="H1113" s="4"/>
      <c r="I1113" s="118">
        <v>1188000</v>
      </c>
    </row>
    <row r="1114" spans="2:9" s="8" customFormat="1" ht="14.25" customHeight="1" x14ac:dyDescent="0.2">
      <c r="B1114" s="623" t="s">
        <v>802</v>
      </c>
      <c r="C1114" s="624"/>
      <c r="D1114" s="15" t="s">
        <v>792</v>
      </c>
      <c r="E1114" s="173">
        <f t="shared" si="33"/>
        <v>454396.79999999993</v>
      </c>
      <c r="F1114" s="96"/>
      <c r="G1114" s="23">
        <v>36.409999999999997</v>
      </c>
      <c r="H1114" s="4"/>
      <c r="I1114" s="118">
        <v>1188000</v>
      </c>
    </row>
    <row r="1115" spans="2:9" s="8" customFormat="1" ht="14.25" customHeight="1" x14ac:dyDescent="0.2">
      <c r="B1115" s="623" t="s">
        <v>803</v>
      </c>
      <c r="C1115" s="624"/>
      <c r="D1115" s="15" t="s">
        <v>792</v>
      </c>
      <c r="E1115" s="173">
        <f t="shared" si="33"/>
        <v>454396.79999999993</v>
      </c>
      <c r="F1115" s="96"/>
      <c r="G1115" s="23">
        <v>36.409999999999997</v>
      </c>
      <c r="H1115" s="4"/>
      <c r="I1115" s="118">
        <v>1188000</v>
      </c>
    </row>
    <row r="1116" spans="2:9" s="8" customFormat="1" ht="14.25" customHeight="1" x14ac:dyDescent="0.2">
      <c r="B1116" s="623" t="s">
        <v>804</v>
      </c>
      <c r="C1116" s="624"/>
      <c r="D1116" s="15" t="s">
        <v>792</v>
      </c>
      <c r="E1116" s="173">
        <f t="shared" si="33"/>
        <v>461385.6</v>
      </c>
      <c r="F1116" s="96"/>
      <c r="G1116" s="23">
        <v>36.97</v>
      </c>
      <c r="H1116" s="4"/>
      <c r="I1116" s="118"/>
    </row>
    <row r="1117" spans="2:9" s="8" customFormat="1" ht="14.25" customHeight="1" x14ac:dyDescent="0.2">
      <c r="B1117" s="623" t="s">
        <v>805</v>
      </c>
      <c r="C1117" s="624"/>
      <c r="D1117" s="15" t="s">
        <v>792</v>
      </c>
      <c r="E1117" s="173">
        <f>G1117*1.16</f>
        <v>1414161.7999999998</v>
      </c>
      <c r="F1117" s="103"/>
      <c r="G1117" s="23">
        <v>1219105</v>
      </c>
      <c r="H1117" s="4"/>
      <c r="I1117" s="118">
        <v>755000</v>
      </c>
    </row>
    <row r="1118" spans="2:9" s="8" customFormat="1" ht="14.25" customHeight="1" x14ac:dyDescent="0.2">
      <c r="B1118" s="615" t="s">
        <v>806</v>
      </c>
      <c r="C1118" s="616"/>
      <c r="D1118" s="15" t="s">
        <v>792</v>
      </c>
      <c r="E1118" s="173">
        <f t="shared" ref="E1118:E1125" si="34">G1118*1.16</f>
        <v>1296018.1199999999</v>
      </c>
      <c r="F1118" s="96"/>
      <c r="G1118" s="23">
        <v>1117257</v>
      </c>
      <c r="H1118" s="4"/>
      <c r="I1118" s="118">
        <v>769000</v>
      </c>
    </row>
    <row r="1119" spans="2:9" s="8" customFormat="1" ht="14.25" customHeight="1" x14ac:dyDescent="0.2">
      <c r="B1119" s="623" t="s">
        <v>807</v>
      </c>
      <c r="C1119" s="624"/>
      <c r="D1119" s="15" t="s">
        <v>792</v>
      </c>
      <c r="E1119" s="173">
        <f t="shared" si="34"/>
        <v>1398421.76</v>
      </c>
      <c r="F1119" s="96"/>
      <c r="G1119" s="23">
        <v>1205536</v>
      </c>
      <c r="H1119" s="4"/>
      <c r="I1119" s="118">
        <v>755000</v>
      </c>
    </row>
    <row r="1120" spans="2:9" s="8" customFormat="1" ht="14.25" customHeight="1" x14ac:dyDescent="0.2">
      <c r="B1120" s="623" t="s">
        <v>808</v>
      </c>
      <c r="C1120" s="624"/>
      <c r="D1120" s="15" t="s">
        <v>792</v>
      </c>
      <c r="E1120" s="173">
        <f t="shared" si="34"/>
        <v>1297857.8799999999</v>
      </c>
      <c r="F1120" s="96"/>
      <c r="G1120" s="23">
        <v>1118843</v>
      </c>
      <c r="H1120" s="4"/>
      <c r="I1120" s="118"/>
    </row>
    <row r="1121" spans="2:9" s="8" customFormat="1" ht="14.25" customHeight="1" x14ac:dyDescent="0.2">
      <c r="B1121" s="623" t="s">
        <v>809</v>
      </c>
      <c r="C1121" s="624"/>
      <c r="D1121" s="15" t="s">
        <v>792</v>
      </c>
      <c r="E1121" s="173">
        <f t="shared" si="34"/>
        <v>1413052.8399999999</v>
      </c>
      <c r="F1121" s="96"/>
      <c r="G1121" s="23">
        <v>1218149</v>
      </c>
      <c r="H1121" s="4"/>
      <c r="I1121" s="118"/>
    </row>
    <row r="1122" spans="2:9" s="8" customFormat="1" ht="14.25" customHeight="1" x14ac:dyDescent="0.2">
      <c r="B1122" s="623" t="s">
        <v>1681</v>
      </c>
      <c r="C1122" s="624"/>
      <c r="D1122" s="15" t="s">
        <v>792</v>
      </c>
      <c r="E1122" s="173">
        <f t="shared" si="34"/>
        <v>1294353.52</v>
      </c>
      <c r="F1122" s="96"/>
      <c r="G1122" s="23">
        <v>1115822</v>
      </c>
      <c r="H1122" s="4"/>
      <c r="I1122" s="118"/>
    </row>
    <row r="1123" spans="2:9" s="8" customFormat="1" ht="14.25" customHeight="1" x14ac:dyDescent="0.2">
      <c r="B1123" s="623" t="s">
        <v>810</v>
      </c>
      <c r="C1123" s="624"/>
      <c r="D1123" s="15" t="s">
        <v>792</v>
      </c>
      <c r="E1123" s="173">
        <f t="shared" si="34"/>
        <v>1418712.48</v>
      </c>
      <c r="F1123" s="96"/>
      <c r="G1123" s="23">
        <v>1223028</v>
      </c>
      <c r="H1123" s="4"/>
      <c r="I1123" s="118">
        <v>818185</v>
      </c>
    </row>
    <row r="1124" spans="2:9" s="8" customFormat="1" ht="14.25" customHeight="1" x14ac:dyDescent="0.2">
      <c r="B1124" s="615" t="s">
        <v>811</v>
      </c>
      <c r="C1124" s="616"/>
      <c r="D1124" s="15" t="s">
        <v>792</v>
      </c>
      <c r="E1124" s="173">
        <f t="shared" si="34"/>
        <v>1291869.96</v>
      </c>
      <c r="F1124" s="103"/>
      <c r="G1124" s="23">
        <v>1113681</v>
      </c>
      <c r="H1124" s="4"/>
      <c r="I1124" s="118">
        <v>818185</v>
      </c>
    </row>
    <row r="1125" spans="2:9" s="8" customFormat="1" ht="14.25" customHeight="1" x14ac:dyDescent="0.2">
      <c r="B1125" s="623" t="s">
        <v>812</v>
      </c>
      <c r="C1125" s="624"/>
      <c r="D1125" s="15" t="s">
        <v>792</v>
      </c>
      <c r="E1125" s="173">
        <f t="shared" si="34"/>
        <v>857815.36</v>
      </c>
      <c r="F1125" s="96"/>
      <c r="G1125" s="23">
        <v>739496</v>
      </c>
      <c r="H1125" s="4"/>
      <c r="I1125" s="118">
        <v>818185</v>
      </c>
    </row>
    <row r="1126" spans="2:9" s="8" customFormat="1" ht="14.25" customHeight="1" x14ac:dyDescent="0.2">
      <c r="B1126" s="623" t="s">
        <v>813</v>
      </c>
      <c r="C1126" s="624"/>
      <c r="D1126" s="15" t="s">
        <v>792</v>
      </c>
      <c r="E1126" s="173">
        <f>G1126*10400*1.2</f>
        <v>888451.2</v>
      </c>
      <c r="F1126" s="96"/>
      <c r="G1126" s="23">
        <v>71.19</v>
      </c>
      <c r="H1126" s="4"/>
      <c r="I1126" s="118">
        <v>876000</v>
      </c>
    </row>
    <row r="1127" spans="2:9" s="8" customFormat="1" ht="14.25" customHeight="1" x14ac:dyDescent="0.2">
      <c r="B1127" s="623" t="s">
        <v>814</v>
      </c>
      <c r="C1127" s="624"/>
      <c r="D1127" s="15" t="s">
        <v>792</v>
      </c>
      <c r="E1127" s="173">
        <f>G1127*10400*1.2</f>
        <v>871104</v>
      </c>
      <c r="F1127" s="96"/>
      <c r="G1127" s="23">
        <v>69.8</v>
      </c>
      <c r="H1127" s="4"/>
      <c r="I1127" s="118">
        <v>890000</v>
      </c>
    </row>
    <row r="1128" spans="2:9" s="8" customFormat="1" ht="14.25" customHeight="1" x14ac:dyDescent="0.2">
      <c r="B1128" s="623" t="s">
        <v>815</v>
      </c>
      <c r="C1128" s="624"/>
      <c r="D1128" s="15" t="s">
        <v>792</v>
      </c>
      <c r="E1128" s="173">
        <f t="shared" ref="E1128:E1133" si="35">G1128*10400*1.2</f>
        <v>1268592</v>
      </c>
      <c r="F1128" s="96"/>
      <c r="G1128" s="23">
        <v>101.65</v>
      </c>
      <c r="H1128" s="4"/>
      <c r="I1128" s="118">
        <v>876000</v>
      </c>
    </row>
    <row r="1129" spans="2:9" s="8" customFormat="1" ht="14.25" customHeight="1" x14ac:dyDescent="0.2">
      <c r="B1129" s="623" t="s">
        <v>816</v>
      </c>
      <c r="C1129" s="624"/>
      <c r="D1129" s="15" t="s">
        <v>792</v>
      </c>
      <c r="E1129" s="173">
        <f t="shared" si="35"/>
        <v>1285939.2</v>
      </c>
      <c r="F1129" s="96"/>
      <c r="G1129" s="23">
        <v>103.04</v>
      </c>
      <c r="H1129" s="4"/>
      <c r="I1129" s="118">
        <v>943000</v>
      </c>
    </row>
    <row r="1130" spans="2:9" s="8" customFormat="1" ht="14.25" customHeight="1" x14ac:dyDescent="0.2">
      <c r="B1130" s="623" t="s">
        <v>817</v>
      </c>
      <c r="C1130" s="624"/>
      <c r="D1130" s="15" t="s">
        <v>792</v>
      </c>
      <c r="E1130" s="173">
        <f t="shared" si="35"/>
        <v>1268592</v>
      </c>
      <c r="F1130" s="96"/>
      <c r="G1130" s="23">
        <v>101.65</v>
      </c>
      <c r="H1130" s="4"/>
      <c r="I1130" s="118">
        <v>943000</v>
      </c>
    </row>
    <row r="1131" spans="2:9" s="8" customFormat="1" ht="14.25" customHeight="1" x14ac:dyDescent="0.2">
      <c r="B1131" s="623" t="s">
        <v>818</v>
      </c>
      <c r="C1131" s="624"/>
      <c r="D1131" s="15" t="s">
        <v>792</v>
      </c>
      <c r="E1131" s="173">
        <f t="shared" si="35"/>
        <v>1199952</v>
      </c>
      <c r="F1131" s="96"/>
      <c r="G1131" s="23">
        <v>96.15</v>
      </c>
      <c r="H1131" s="4"/>
      <c r="I1131" s="118">
        <v>943000</v>
      </c>
    </row>
    <row r="1132" spans="2:9" s="8" customFormat="1" ht="14.25" customHeight="1" x14ac:dyDescent="0.2">
      <c r="B1132" s="623" t="s">
        <v>819</v>
      </c>
      <c r="C1132" s="624"/>
      <c r="D1132" s="15" t="s">
        <v>792</v>
      </c>
      <c r="E1132" s="173">
        <f t="shared" si="35"/>
        <v>1217299.2000000002</v>
      </c>
      <c r="F1132" s="96"/>
      <c r="G1132" s="23">
        <v>97.54</v>
      </c>
      <c r="H1132" s="4"/>
      <c r="I1132" s="118"/>
    </row>
    <row r="1133" spans="2:9" s="8" customFormat="1" ht="14.25" customHeight="1" x14ac:dyDescent="0.2">
      <c r="B1133" s="623" t="s">
        <v>820</v>
      </c>
      <c r="C1133" s="624"/>
      <c r="D1133" s="15" t="s">
        <v>792</v>
      </c>
      <c r="E1133" s="173">
        <f t="shared" si="35"/>
        <v>1199952</v>
      </c>
      <c r="F1133" s="96"/>
      <c r="G1133" s="23">
        <v>96.15</v>
      </c>
      <c r="H1133" s="4"/>
      <c r="I1133" s="118">
        <v>1152000</v>
      </c>
    </row>
    <row r="1134" spans="2:9" s="8" customFormat="1" ht="14.25" customHeight="1" x14ac:dyDescent="0.2">
      <c r="B1134" s="623" t="s">
        <v>821</v>
      </c>
      <c r="C1134" s="624"/>
      <c r="D1134" s="15" t="s">
        <v>792</v>
      </c>
      <c r="E1134" s="173">
        <f>G1134*1.2</f>
        <v>1176094.8</v>
      </c>
      <c r="F1134" s="103"/>
      <c r="G1134" s="23">
        <v>980079</v>
      </c>
      <c r="H1134" s="4"/>
      <c r="I1134" s="118">
        <v>1177000</v>
      </c>
    </row>
    <row r="1135" spans="2:9" s="8" customFormat="1" ht="14.25" customHeight="1" x14ac:dyDescent="0.2">
      <c r="B1135" s="623" t="s">
        <v>822</v>
      </c>
      <c r="C1135" s="624"/>
      <c r="D1135" s="15" t="s">
        <v>792</v>
      </c>
      <c r="E1135" s="173">
        <f>G1135*10400*1.2</f>
        <v>1171372.8</v>
      </c>
      <c r="F1135" s="96"/>
      <c r="G1135" s="23">
        <v>93.86</v>
      </c>
      <c r="H1135" s="4"/>
      <c r="I1135" s="118">
        <v>1152000</v>
      </c>
    </row>
    <row r="1136" spans="2:9" s="8" customFormat="1" ht="14.25" customHeight="1" x14ac:dyDescent="0.2">
      <c r="B1136" s="623" t="s">
        <v>823</v>
      </c>
      <c r="C1136" s="624"/>
      <c r="D1136" s="15" t="s">
        <v>792</v>
      </c>
      <c r="E1136" s="173">
        <f t="shared" ref="E1136:E1141" si="36">G1136*10400*1.2</f>
        <v>1188720</v>
      </c>
      <c r="F1136" s="96"/>
      <c r="G1136" s="23">
        <v>95.25</v>
      </c>
      <c r="H1136" s="4"/>
      <c r="I1136" s="118">
        <v>1443000</v>
      </c>
    </row>
    <row r="1137" spans="2:9" s="8" customFormat="1" ht="14.25" customHeight="1" x14ac:dyDescent="0.2">
      <c r="B1137" s="623" t="s">
        <v>824</v>
      </c>
      <c r="C1137" s="624"/>
      <c r="D1137" s="15" t="s">
        <v>792</v>
      </c>
      <c r="E1137" s="173">
        <f t="shared" si="36"/>
        <v>1171372.8</v>
      </c>
      <c r="F1137" s="96"/>
      <c r="G1137" s="23">
        <v>93.86</v>
      </c>
      <c r="H1137" s="4"/>
      <c r="I1137" s="118">
        <v>1433000</v>
      </c>
    </row>
    <row r="1138" spans="2:9" s="8" customFormat="1" ht="14.25" customHeight="1" x14ac:dyDescent="0.2">
      <c r="B1138" s="623" t="s">
        <v>825</v>
      </c>
      <c r="C1138" s="624"/>
      <c r="D1138" s="15" t="s">
        <v>792</v>
      </c>
      <c r="E1138" s="173">
        <f t="shared" si="36"/>
        <v>1501344</v>
      </c>
      <c r="F1138" s="96"/>
      <c r="G1138" s="23">
        <v>120.3</v>
      </c>
      <c r="H1138" s="4"/>
      <c r="I1138" s="118">
        <v>1272000</v>
      </c>
    </row>
    <row r="1139" spans="2:9" s="8" customFormat="1" ht="14.25" customHeight="1" x14ac:dyDescent="0.2">
      <c r="B1139" s="623" t="s">
        <v>826</v>
      </c>
      <c r="C1139" s="624"/>
      <c r="D1139" s="15" t="s">
        <v>792</v>
      </c>
      <c r="E1139" s="173">
        <f t="shared" si="36"/>
        <v>1510828.8</v>
      </c>
      <c r="F1139" s="96"/>
      <c r="G1139" s="23">
        <v>121.06</v>
      </c>
      <c r="H1139" s="4"/>
      <c r="I1139" s="118">
        <v>1274000</v>
      </c>
    </row>
    <row r="1140" spans="2:9" s="8" customFormat="1" ht="14.25" customHeight="1" x14ac:dyDescent="0.2">
      <c r="B1140" s="623" t="s">
        <v>827</v>
      </c>
      <c r="C1140" s="624"/>
      <c r="D1140" s="15" t="s">
        <v>792</v>
      </c>
      <c r="E1140" s="173">
        <f t="shared" si="36"/>
        <v>1501344</v>
      </c>
      <c r="F1140" s="96"/>
      <c r="G1140" s="23">
        <v>120.3</v>
      </c>
      <c r="H1140" s="4"/>
      <c r="I1140" s="118">
        <v>1272000</v>
      </c>
    </row>
    <row r="1141" spans="2:9" s="8" customFormat="1" ht="14.25" customHeight="1" x14ac:dyDescent="0.2">
      <c r="B1141" s="623" t="s">
        <v>828</v>
      </c>
      <c r="C1141" s="624"/>
      <c r="D1141" s="15" t="s">
        <v>792</v>
      </c>
      <c r="E1141" s="173">
        <f t="shared" si="36"/>
        <v>1777152</v>
      </c>
      <c r="F1141" s="96"/>
      <c r="G1141" s="23">
        <v>142.4</v>
      </c>
      <c r="H1141" s="4"/>
      <c r="I1141" s="118">
        <v>1360000</v>
      </c>
    </row>
    <row r="1142" spans="2:9" s="8" customFormat="1" ht="14.25" customHeight="1" x14ac:dyDescent="0.2">
      <c r="B1142" s="623" t="s">
        <v>829</v>
      </c>
      <c r="C1142" s="624"/>
      <c r="D1142" s="15" t="s">
        <v>792</v>
      </c>
      <c r="E1142" s="173">
        <f>G1142*1.2</f>
        <v>1860308.4</v>
      </c>
      <c r="F1142" s="103"/>
      <c r="G1142" s="23">
        <v>1550257</v>
      </c>
      <c r="H1142" s="4"/>
      <c r="I1142" s="118">
        <v>1303000</v>
      </c>
    </row>
    <row r="1143" spans="2:9" s="8" customFormat="1" ht="14.25" hidden="1" customHeight="1" x14ac:dyDescent="0.2">
      <c r="B1143" s="623" t="s">
        <v>830</v>
      </c>
      <c r="C1143" s="624"/>
      <c r="D1143" s="15" t="s">
        <v>792</v>
      </c>
      <c r="E1143" s="173">
        <f t="shared" ref="E1143:E1149" si="37">G1143*9650*1.2</f>
        <v>14112546000</v>
      </c>
      <c r="F1143" s="96"/>
      <c r="G1143" s="23">
        <v>1218700</v>
      </c>
      <c r="H1143" s="4"/>
      <c r="I1143" s="118">
        <v>1301000</v>
      </c>
    </row>
    <row r="1144" spans="2:9" s="8" customFormat="1" ht="14.25" hidden="1" customHeight="1" x14ac:dyDescent="0.2">
      <c r="B1144" s="623" t="s">
        <v>831</v>
      </c>
      <c r="C1144" s="624"/>
      <c r="D1144" s="15" t="s">
        <v>792</v>
      </c>
      <c r="E1144" s="173">
        <f t="shared" si="37"/>
        <v>0</v>
      </c>
      <c r="F1144" s="96"/>
      <c r="G1144" s="23"/>
      <c r="H1144" s="4"/>
      <c r="I1144" s="118">
        <v>1301000</v>
      </c>
    </row>
    <row r="1145" spans="2:9" s="8" customFormat="1" ht="16.5" hidden="1" customHeight="1" x14ac:dyDescent="0.2">
      <c r="B1145" s="623" t="s">
        <v>832</v>
      </c>
      <c r="C1145" s="624"/>
      <c r="D1145" s="15" t="s">
        <v>792</v>
      </c>
      <c r="E1145" s="173">
        <f t="shared" si="37"/>
        <v>1496020.2</v>
      </c>
      <c r="F1145" s="96"/>
      <c r="G1145" s="23">
        <v>129.19</v>
      </c>
      <c r="H1145" s="4"/>
      <c r="I1145" s="118">
        <v>1301000</v>
      </c>
    </row>
    <row r="1146" spans="2:9" s="8" customFormat="1" ht="18" hidden="1" customHeight="1" x14ac:dyDescent="0.2">
      <c r="B1146" s="623" t="s">
        <v>833</v>
      </c>
      <c r="C1146" s="624"/>
      <c r="D1146" s="15" t="s">
        <v>792</v>
      </c>
      <c r="E1146" s="173">
        <f t="shared" si="37"/>
        <v>1657329.5999999999</v>
      </c>
      <c r="F1146" s="96"/>
      <c r="G1146" s="23">
        <v>143.12</v>
      </c>
      <c r="H1146" s="4"/>
      <c r="I1146" s="118">
        <v>1301000</v>
      </c>
    </row>
    <row r="1147" spans="2:9" s="8" customFormat="1" ht="17.25" hidden="1" customHeight="1" x14ac:dyDescent="0.2">
      <c r="B1147" s="623" t="s">
        <v>834</v>
      </c>
      <c r="C1147" s="624"/>
      <c r="D1147" s="15" t="s">
        <v>792</v>
      </c>
      <c r="E1147" s="173">
        <f t="shared" si="37"/>
        <v>1573490.4</v>
      </c>
      <c r="F1147" s="96"/>
      <c r="G1147" s="23">
        <v>135.88</v>
      </c>
      <c r="H1147" s="4"/>
      <c r="I1147" s="118">
        <v>1298000</v>
      </c>
    </row>
    <row r="1148" spans="2:9" s="8" customFormat="1" ht="18" hidden="1" customHeight="1" x14ac:dyDescent="0.2">
      <c r="B1148" s="623" t="s">
        <v>835</v>
      </c>
      <c r="C1148" s="624"/>
      <c r="D1148" s="15" t="s">
        <v>792</v>
      </c>
      <c r="E1148" s="173">
        <f t="shared" si="37"/>
        <v>1510726.8</v>
      </c>
      <c r="F1148" s="96"/>
      <c r="G1148" s="23">
        <v>130.46</v>
      </c>
      <c r="H1148" s="4"/>
      <c r="I1148" s="118"/>
    </row>
    <row r="1149" spans="2:9" s="8" customFormat="1" ht="15.75" hidden="1" customHeight="1" x14ac:dyDescent="0.2">
      <c r="B1149" s="623" t="s">
        <v>836</v>
      </c>
      <c r="C1149" s="624"/>
      <c r="D1149" s="15" t="s">
        <v>792</v>
      </c>
      <c r="E1149" s="173">
        <f t="shared" si="37"/>
        <v>1510726.8</v>
      </c>
      <c r="F1149" s="96"/>
      <c r="G1149" s="23">
        <v>130.46</v>
      </c>
      <c r="H1149" s="4"/>
      <c r="I1149" s="118"/>
    </row>
    <row r="1150" spans="2:9" s="8" customFormat="1" ht="16.5" hidden="1" customHeight="1" x14ac:dyDescent="0.2">
      <c r="B1150" s="623" t="s">
        <v>837</v>
      </c>
      <c r="C1150" s="624"/>
      <c r="D1150" s="15" t="s">
        <v>792</v>
      </c>
      <c r="E1150" s="173">
        <f>G1150*1.15</f>
        <v>1157839.5499999998</v>
      </c>
      <c r="F1150" s="96"/>
      <c r="G1150" s="23">
        <v>1006817</v>
      </c>
      <c r="H1150" s="4"/>
      <c r="I1150" s="118"/>
    </row>
    <row r="1151" spans="2:9" s="8" customFormat="1" ht="15.75" customHeight="1" x14ac:dyDescent="0.2">
      <c r="B1151" s="615" t="s">
        <v>1098</v>
      </c>
      <c r="C1151" s="616"/>
      <c r="D1151" s="15" t="s">
        <v>792</v>
      </c>
      <c r="E1151" s="173">
        <f>G1151*10400*1.2</f>
        <v>1110220.7999999998</v>
      </c>
      <c r="F1151" s="103" t="s">
        <v>80</v>
      </c>
      <c r="G1151" s="23">
        <v>88.96</v>
      </c>
      <c r="H1151" s="4"/>
      <c r="I1151" s="118"/>
    </row>
    <row r="1152" spans="2:9" s="8" customFormat="1" ht="15.75" customHeight="1" x14ac:dyDescent="0.2">
      <c r="B1152" s="740" t="s">
        <v>839</v>
      </c>
      <c r="C1152" s="903"/>
      <c r="D1152" s="15" t="s">
        <v>792</v>
      </c>
      <c r="E1152" s="173">
        <f>G1152*1.2</f>
        <v>1210135.2</v>
      </c>
      <c r="F1152" s="103"/>
      <c r="G1152" s="23">
        <v>1008446</v>
      </c>
      <c r="H1152" s="4"/>
      <c r="I1152" s="118"/>
    </row>
    <row r="1153" spans="2:9" s="8" customFormat="1" ht="15.75" customHeight="1" x14ac:dyDescent="0.2">
      <c r="B1153" s="740" t="s">
        <v>1851</v>
      </c>
      <c r="C1153" s="903"/>
      <c r="D1153" s="15" t="s">
        <v>792</v>
      </c>
      <c r="E1153" s="141">
        <f>G1155*1.15</f>
        <v>1137706.5</v>
      </c>
      <c r="F1153" s="103"/>
      <c r="G1153" s="23">
        <v>953644</v>
      </c>
      <c r="H1153" s="4"/>
      <c r="I1153" s="118"/>
    </row>
    <row r="1154" spans="2:9" s="8" customFormat="1" ht="15" customHeight="1" x14ac:dyDescent="0.2">
      <c r="B1154" s="740" t="s">
        <v>1682</v>
      </c>
      <c r="C1154" s="903"/>
      <c r="D1154" s="15" t="s">
        <v>792</v>
      </c>
      <c r="E1154" s="141">
        <f>G1156*1.15</f>
        <v>1140077.7999999998</v>
      </c>
      <c r="F1154" s="103"/>
      <c r="G1154" s="23">
        <v>997352</v>
      </c>
      <c r="H1154" s="4"/>
      <c r="I1154" s="118"/>
    </row>
    <row r="1155" spans="2:9" s="8" customFormat="1" ht="14.25" customHeight="1" x14ac:dyDescent="0.2">
      <c r="B1155" s="740" t="s">
        <v>840</v>
      </c>
      <c r="C1155" s="903"/>
      <c r="D1155" s="15" t="s">
        <v>792</v>
      </c>
      <c r="E1155" s="173">
        <f>G1154*1.15</f>
        <v>1146954.7999999998</v>
      </c>
      <c r="F1155" s="103"/>
      <c r="G1155" s="23">
        <v>989310</v>
      </c>
      <c r="H1155" s="4"/>
      <c r="I1155" s="118"/>
    </row>
    <row r="1156" spans="2:9" s="8" customFormat="1" ht="16.5" customHeight="1" thickBot="1" x14ac:dyDescent="0.25">
      <c r="B1156" s="740" t="s">
        <v>841</v>
      </c>
      <c r="C1156" s="903"/>
      <c r="D1156" s="188" t="s">
        <v>792</v>
      </c>
      <c r="E1156" s="145">
        <f>G1156*1.15</f>
        <v>1140077.7999999998</v>
      </c>
      <c r="F1156" s="266"/>
      <c r="G1156" s="267">
        <v>991372</v>
      </c>
      <c r="H1156" s="4"/>
      <c r="I1156" s="118"/>
    </row>
    <row r="1157" spans="2:9" s="8" customFormat="1" ht="15" hidden="1" customHeight="1" thickBot="1" x14ac:dyDescent="0.25">
      <c r="B1157" s="899" t="s">
        <v>842</v>
      </c>
      <c r="C1157" s="900"/>
      <c r="D1157" s="900"/>
      <c r="E1157" s="900"/>
      <c r="F1157" s="902"/>
      <c r="G1157" s="268"/>
      <c r="H1157" s="4"/>
      <c r="I1157" s="118"/>
    </row>
    <row r="1158" spans="2:9" s="8" customFormat="1" ht="15" hidden="1" customHeight="1" x14ac:dyDescent="0.2">
      <c r="B1158" s="623" t="s">
        <v>843</v>
      </c>
      <c r="C1158" s="624"/>
      <c r="D1158" s="269" t="s">
        <v>792</v>
      </c>
      <c r="E1158" s="123">
        <f>G1158*8750*1.2</f>
        <v>1438080</v>
      </c>
      <c r="F1158" s="96"/>
      <c r="G1158" s="270">
        <v>136.96</v>
      </c>
      <c r="H1158" s="4"/>
      <c r="I1158" s="118"/>
    </row>
    <row r="1159" spans="2:9" ht="18" hidden="1" customHeight="1" x14ac:dyDescent="0.2">
      <c r="B1159" s="623" t="s">
        <v>844</v>
      </c>
      <c r="C1159" s="624"/>
      <c r="D1159" s="271" t="s">
        <v>792</v>
      </c>
      <c r="E1159" s="127">
        <f>G1159*1.2</f>
        <v>1436100</v>
      </c>
      <c r="F1159" s="96"/>
      <c r="G1159" s="270">
        <v>1196750</v>
      </c>
    </row>
    <row r="1160" spans="2:9" ht="14.25" hidden="1" customHeight="1" thickBot="1" x14ac:dyDescent="0.25">
      <c r="B1160" s="711" t="s">
        <v>845</v>
      </c>
      <c r="C1160" s="783"/>
      <c r="D1160" s="272" t="s">
        <v>792</v>
      </c>
      <c r="E1160" s="273">
        <f>G1160*8750*1.2</f>
        <v>1469580</v>
      </c>
      <c r="F1160" s="98"/>
      <c r="G1160" s="270">
        <v>139.96</v>
      </c>
    </row>
    <row r="1161" spans="2:9" ht="18.75" customHeight="1" thickBot="1" x14ac:dyDescent="0.25">
      <c r="B1161" s="899" t="s">
        <v>846</v>
      </c>
      <c r="C1161" s="900"/>
      <c r="D1161" s="900"/>
      <c r="E1161" s="901"/>
      <c r="F1161" s="902"/>
      <c r="G1161" s="274"/>
    </row>
    <row r="1162" spans="2:9" ht="15" customHeight="1" x14ac:dyDescent="0.2">
      <c r="B1162" s="613" t="s">
        <v>847</v>
      </c>
      <c r="C1162" s="614"/>
      <c r="D1162" s="39" t="s">
        <v>383</v>
      </c>
      <c r="E1162" s="123">
        <f>G1162*1.1</f>
        <v>255583.90000000002</v>
      </c>
      <c r="F1162" s="37"/>
      <c r="G1162" s="151">
        <v>232349</v>
      </c>
    </row>
    <row r="1163" spans="2:9" ht="15" customHeight="1" x14ac:dyDescent="0.2">
      <c r="B1163" s="615" t="s">
        <v>848</v>
      </c>
      <c r="C1163" s="616"/>
      <c r="D1163" s="32" t="s">
        <v>383</v>
      </c>
      <c r="E1163" s="127">
        <f t="shared" ref="E1163:E1171" si="38">G1163*1.1</f>
        <v>227316.1</v>
      </c>
      <c r="F1163" s="30"/>
      <c r="G1163" s="151">
        <v>206651</v>
      </c>
    </row>
    <row r="1164" spans="2:9" ht="15" customHeight="1" x14ac:dyDescent="0.2">
      <c r="B1164" s="615" t="s">
        <v>1771</v>
      </c>
      <c r="C1164" s="616"/>
      <c r="D1164" s="32" t="s">
        <v>792</v>
      </c>
      <c r="E1164" s="127">
        <f t="shared" si="38"/>
        <v>1562127.6</v>
      </c>
      <c r="F1164" s="113"/>
      <c r="G1164" s="151">
        <v>1420116</v>
      </c>
    </row>
    <row r="1165" spans="2:9" ht="15" customHeight="1" x14ac:dyDescent="0.2">
      <c r="B1165" s="615" t="s">
        <v>1772</v>
      </c>
      <c r="C1165" s="616"/>
      <c r="D1165" s="32" t="s">
        <v>792</v>
      </c>
      <c r="E1165" s="127">
        <f t="shared" si="38"/>
        <v>1522043.6</v>
      </c>
      <c r="F1165" s="113"/>
      <c r="G1165" s="151">
        <v>1383676</v>
      </c>
    </row>
    <row r="1166" spans="2:9" ht="15" customHeight="1" thickBot="1" x14ac:dyDescent="0.25">
      <c r="B1166" s="615" t="s">
        <v>1773</v>
      </c>
      <c r="C1166" s="616"/>
      <c r="D1166" s="32" t="s">
        <v>792</v>
      </c>
      <c r="E1166" s="127">
        <f t="shared" si="38"/>
        <v>1695229.8</v>
      </c>
      <c r="F1166" s="113"/>
      <c r="G1166" s="151">
        <v>1541118</v>
      </c>
    </row>
    <row r="1167" spans="2:9" ht="15" hidden="1" customHeight="1" x14ac:dyDescent="0.2">
      <c r="B1167" s="615" t="s">
        <v>849</v>
      </c>
      <c r="C1167" s="616"/>
      <c r="D1167" s="32" t="s">
        <v>792</v>
      </c>
      <c r="E1167" s="127">
        <f t="shared" si="38"/>
        <v>1679079.6</v>
      </c>
      <c r="F1167" s="30"/>
      <c r="G1167" s="151">
        <v>1526436</v>
      </c>
    </row>
    <row r="1168" spans="2:9" ht="15" hidden="1" customHeight="1" x14ac:dyDescent="0.2">
      <c r="B1168" s="615" t="s">
        <v>850</v>
      </c>
      <c r="C1168" s="616"/>
      <c r="D1168" s="32" t="s">
        <v>792</v>
      </c>
      <c r="E1168" s="127">
        <f t="shared" si="38"/>
        <v>1581021.2000000002</v>
      </c>
      <c r="F1168" s="30"/>
      <c r="G1168" s="151">
        <v>1437292</v>
      </c>
    </row>
    <row r="1169" spans="2:9" ht="15" hidden="1" customHeight="1" x14ac:dyDescent="0.2">
      <c r="B1169" s="615" t="s">
        <v>851</v>
      </c>
      <c r="C1169" s="616"/>
      <c r="D1169" s="32" t="s">
        <v>792</v>
      </c>
      <c r="E1169" s="127">
        <f t="shared" si="38"/>
        <v>1513933.3</v>
      </c>
      <c r="F1169" s="30"/>
      <c r="G1169" s="275">
        <v>1376303</v>
      </c>
    </row>
    <row r="1170" spans="2:9" ht="15" hidden="1" customHeight="1" thickBot="1" x14ac:dyDescent="0.25">
      <c r="B1170" s="615" t="s">
        <v>853</v>
      </c>
      <c r="C1170" s="616"/>
      <c r="D1170" s="32" t="s">
        <v>792</v>
      </c>
      <c r="E1170" s="127">
        <f t="shared" si="38"/>
        <v>1545324.0000000002</v>
      </c>
      <c r="F1170" s="30"/>
      <c r="G1170" s="230">
        <v>1404840</v>
      </c>
    </row>
    <row r="1171" spans="2:9" ht="18.75" hidden="1" customHeight="1" thickBot="1" x14ac:dyDescent="0.25">
      <c r="B1171" s="615" t="s">
        <v>854</v>
      </c>
      <c r="C1171" s="616"/>
      <c r="D1171" s="32" t="s">
        <v>792</v>
      </c>
      <c r="E1171" s="273">
        <f t="shared" si="38"/>
        <v>1662184.7000000002</v>
      </c>
      <c r="F1171" s="30"/>
      <c r="G1171" s="230">
        <v>1511077</v>
      </c>
    </row>
    <row r="1172" spans="2:9" ht="15.75" hidden="1" customHeight="1" thickBot="1" x14ac:dyDescent="0.25">
      <c r="B1172" s="663" t="s">
        <v>855</v>
      </c>
      <c r="C1172" s="664"/>
      <c r="D1172" s="15" t="s">
        <v>792</v>
      </c>
      <c r="E1172" s="277">
        <f>G1172*1.04</f>
        <v>1213680</v>
      </c>
      <c r="F1172" s="309"/>
      <c r="G1172" s="278">
        <v>1167000</v>
      </c>
    </row>
    <row r="1173" spans="2:9" ht="18.75" customHeight="1" thickBot="1" x14ac:dyDescent="0.25">
      <c r="B1173" s="899" t="s">
        <v>856</v>
      </c>
      <c r="C1173" s="900"/>
      <c r="D1173" s="900"/>
      <c r="E1173" s="900"/>
      <c r="F1173" s="902"/>
      <c r="G1173" s="278"/>
    </row>
    <row r="1174" spans="2:9" ht="15.75" customHeight="1" x14ac:dyDescent="0.2">
      <c r="B1174" s="613" t="s">
        <v>857</v>
      </c>
      <c r="C1174" s="614"/>
      <c r="D1174" s="22" t="s">
        <v>792</v>
      </c>
      <c r="E1174" s="123">
        <f>G1174*1.15</f>
        <v>1263199.0999999999</v>
      </c>
      <c r="F1174" s="182"/>
      <c r="G1174" s="151">
        <v>1098434</v>
      </c>
    </row>
    <row r="1175" spans="2:9" s="8" customFormat="1" ht="15.75" customHeight="1" thickBot="1" x14ac:dyDescent="0.25">
      <c r="B1175" s="627" t="s">
        <v>858</v>
      </c>
      <c r="C1175" s="628"/>
      <c r="D1175" s="12" t="s">
        <v>792</v>
      </c>
      <c r="E1175" s="273">
        <f>G1175*1.15</f>
        <v>1623909.2499999998</v>
      </c>
      <c r="F1175" s="184"/>
      <c r="G1175" s="151">
        <v>1412095</v>
      </c>
      <c r="H1175" s="4"/>
      <c r="I1175" s="3"/>
    </row>
    <row r="1176" spans="2:9" s="8" customFormat="1" ht="17.25" customHeight="1" thickBot="1" x14ac:dyDescent="0.25">
      <c r="B1176" s="899" t="s">
        <v>859</v>
      </c>
      <c r="C1176" s="900"/>
      <c r="D1176" s="900"/>
      <c r="E1176" s="900"/>
      <c r="F1176" s="902"/>
      <c r="G1176" s="278"/>
      <c r="H1176" s="4"/>
      <c r="I1176" s="3"/>
    </row>
    <row r="1177" spans="2:9" s="8" customFormat="1" ht="29.25" customHeight="1" x14ac:dyDescent="0.2">
      <c r="B1177" s="908" t="s">
        <v>1760</v>
      </c>
      <c r="C1177" s="909"/>
      <c r="D1177" s="117" t="s">
        <v>383</v>
      </c>
      <c r="E1177" s="123">
        <f>G1177*1.11</f>
        <v>185795.13</v>
      </c>
      <c r="F1177" s="518"/>
      <c r="G1177" s="233">
        <v>167383</v>
      </c>
      <c r="H1177" s="4"/>
      <c r="I1177" s="3"/>
    </row>
    <row r="1178" spans="2:9" s="8" customFormat="1" ht="15.75" customHeight="1" x14ac:dyDescent="0.2">
      <c r="B1178" s="625" t="s">
        <v>860</v>
      </c>
      <c r="C1178" s="626"/>
      <c r="D1178" s="101" t="s">
        <v>383</v>
      </c>
      <c r="E1178" s="180">
        <f>G1178*1.11</f>
        <v>298492.32</v>
      </c>
      <c r="F1178" s="100"/>
      <c r="G1178" s="236">
        <v>268912</v>
      </c>
      <c r="H1178" s="4"/>
      <c r="I1178" s="3"/>
    </row>
    <row r="1179" spans="2:9" s="8" customFormat="1" ht="32.25" customHeight="1" thickBot="1" x14ac:dyDescent="0.25">
      <c r="B1179" s="627" t="s">
        <v>861</v>
      </c>
      <c r="C1179" s="628"/>
      <c r="D1179" s="12" t="s">
        <v>383</v>
      </c>
      <c r="E1179" s="273">
        <f>G1179*1.11</f>
        <v>246001.53000000003</v>
      </c>
      <c r="F1179" s="412"/>
      <c r="G1179" s="236">
        <v>221623</v>
      </c>
      <c r="H1179" s="4"/>
      <c r="I1179" s="3"/>
    </row>
    <row r="1180" spans="2:9" s="8" customFormat="1" ht="30" hidden="1" customHeight="1" thickBot="1" x14ac:dyDescent="0.25">
      <c r="B1180" s="899" t="s">
        <v>862</v>
      </c>
      <c r="C1180" s="900"/>
      <c r="D1180" s="900"/>
      <c r="E1180" s="900"/>
      <c r="F1180" s="902"/>
      <c r="G1180" s="136"/>
      <c r="H1180" s="4"/>
      <c r="I1180" s="3"/>
    </row>
    <row r="1181" spans="2:9" s="8" customFormat="1" ht="30.75" hidden="1" customHeight="1" x14ac:dyDescent="0.2">
      <c r="B1181" s="615" t="s">
        <v>863</v>
      </c>
      <c r="C1181" s="616"/>
      <c r="D1181" s="279" t="s">
        <v>792</v>
      </c>
      <c r="E1181" s="127">
        <f>G1181*1.15</f>
        <v>1252585.75</v>
      </c>
      <c r="F1181" s="280"/>
      <c r="G1181" s="136">
        <v>1089205</v>
      </c>
      <c r="H1181" s="4"/>
      <c r="I1181" s="3"/>
    </row>
    <row r="1182" spans="2:9" s="8" customFormat="1" ht="33" hidden="1" customHeight="1" x14ac:dyDescent="0.2">
      <c r="B1182" s="615" t="s">
        <v>864</v>
      </c>
      <c r="C1182" s="616"/>
      <c r="D1182" s="279" t="s">
        <v>792</v>
      </c>
      <c r="E1182" s="127">
        <f>G1181*1.15</f>
        <v>1252585.75</v>
      </c>
      <c r="F1182" s="280"/>
      <c r="G1182" s="9">
        <v>1089220</v>
      </c>
      <c r="H1182" s="4"/>
      <c r="I1182" s="3"/>
    </row>
    <row r="1183" spans="2:9" s="8" customFormat="1" ht="16.5" hidden="1" customHeight="1" x14ac:dyDescent="0.2">
      <c r="B1183" s="615" t="s">
        <v>865</v>
      </c>
      <c r="C1183" s="616"/>
      <c r="D1183" s="101" t="s">
        <v>792</v>
      </c>
      <c r="E1183" s="127">
        <f>G1182*1.15</f>
        <v>1252603</v>
      </c>
      <c r="F1183" s="281"/>
      <c r="G1183" s="9">
        <v>1068840</v>
      </c>
      <c r="H1183" s="4"/>
      <c r="I1183" s="3"/>
    </row>
    <row r="1184" spans="2:9" s="8" customFormat="1" ht="17.25" hidden="1" customHeight="1" thickBot="1" x14ac:dyDescent="0.25">
      <c r="B1184" s="784" t="s">
        <v>866</v>
      </c>
      <c r="C1184" s="785"/>
      <c r="D1184" s="104" t="s">
        <v>792</v>
      </c>
      <c r="E1184" s="127">
        <f>G1183*1.15</f>
        <v>1229166</v>
      </c>
      <c r="F1184" s="282"/>
      <c r="G1184" s="283">
        <v>1090924</v>
      </c>
      <c r="H1184" s="4"/>
      <c r="I1184" s="3"/>
    </row>
    <row r="1185" spans="2:9" s="8" customFormat="1" ht="19.5" customHeight="1" thickBot="1" x14ac:dyDescent="0.25">
      <c r="B1185" s="899" t="s">
        <v>867</v>
      </c>
      <c r="C1185" s="900"/>
      <c r="D1185" s="900"/>
      <c r="E1185" s="900"/>
      <c r="F1185" s="902"/>
      <c r="G1185" s="284"/>
      <c r="H1185" s="4"/>
      <c r="I1185" s="3"/>
    </row>
    <row r="1186" spans="2:9" s="8" customFormat="1" ht="17.25" customHeight="1" x14ac:dyDescent="0.2">
      <c r="B1186" s="613" t="s">
        <v>868</v>
      </c>
      <c r="C1186" s="614"/>
      <c r="D1186" s="217" t="s">
        <v>709</v>
      </c>
      <c r="E1186" s="123">
        <f>G1186*1.15</f>
        <v>19892.699999999997</v>
      </c>
      <c r="F1186" s="285"/>
      <c r="G1186" s="284">
        <v>17298</v>
      </c>
      <c r="H1186" s="4"/>
      <c r="I1186" s="3"/>
    </row>
    <row r="1187" spans="2:9" s="8" customFormat="1" ht="15.75" customHeight="1" x14ac:dyDescent="0.2">
      <c r="B1187" s="615" t="s">
        <v>869</v>
      </c>
      <c r="C1187" s="616"/>
      <c r="D1187" s="150" t="s">
        <v>709</v>
      </c>
      <c r="E1187" s="127">
        <f>G1187*1.15</f>
        <v>32582.949999999997</v>
      </c>
      <c r="F1187" s="286"/>
      <c r="G1187" s="175">
        <v>28333</v>
      </c>
      <c r="H1187" s="4"/>
      <c r="I1187" s="3"/>
    </row>
    <row r="1188" spans="2:9" s="8" customFormat="1" ht="15.75" customHeight="1" x14ac:dyDescent="0.2">
      <c r="B1188" s="615" t="s">
        <v>1642</v>
      </c>
      <c r="C1188" s="616"/>
      <c r="D1188" s="224" t="s">
        <v>709</v>
      </c>
      <c r="E1188" s="127">
        <f>G1188*1.15</f>
        <v>65270.549999999996</v>
      </c>
      <c r="F1188" s="490"/>
      <c r="G1188" s="284">
        <v>56757</v>
      </c>
      <c r="H1188" s="4"/>
      <c r="I1188" s="3"/>
    </row>
    <row r="1189" spans="2:9" s="8" customFormat="1" ht="16.5" customHeight="1" x14ac:dyDescent="0.2">
      <c r="B1189" s="625" t="s">
        <v>870</v>
      </c>
      <c r="C1189" s="626"/>
      <c r="D1189" s="224" t="s">
        <v>709</v>
      </c>
      <c r="E1189" s="180">
        <f t="shared" ref="E1189:E1195" si="39">G1189*1.15</f>
        <v>15910.249999999998</v>
      </c>
      <c r="F1189" s="287"/>
      <c r="G1189" s="284">
        <v>13835</v>
      </c>
      <c r="H1189" s="4"/>
      <c r="I1189" s="3"/>
    </row>
    <row r="1190" spans="2:9" s="8" customFormat="1" ht="16.5" customHeight="1" x14ac:dyDescent="0.2">
      <c r="B1190" s="615" t="s">
        <v>871</v>
      </c>
      <c r="C1190" s="616"/>
      <c r="D1190" s="224" t="s">
        <v>709</v>
      </c>
      <c r="E1190" s="127">
        <f t="shared" si="39"/>
        <v>23410.55</v>
      </c>
      <c r="F1190" s="288"/>
      <c r="G1190" s="289">
        <v>20357</v>
      </c>
      <c r="H1190" s="4"/>
      <c r="I1190" s="3"/>
    </row>
    <row r="1191" spans="2:9" s="8" customFormat="1" ht="16.5" customHeight="1" x14ac:dyDescent="0.2">
      <c r="B1191" s="629" t="s">
        <v>872</v>
      </c>
      <c r="C1191" s="630"/>
      <c r="D1191" s="20" t="s">
        <v>709</v>
      </c>
      <c r="E1191" s="127">
        <f t="shared" si="39"/>
        <v>39501.35</v>
      </c>
      <c r="F1191" s="413"/>
      <c r="G1191" s="140">
        <v>34349</v>
      </c>
      <c r="H1191" s="4"/>
      <c r="I1191" s="3"/>
    </row>
    <row r="1192" spans="2:9" s="8" customFormat="1" ht="16.5" customHeight="1" x14ac:dyDescent="0.2">
      <c r="B1192" s="629" t="s">
        <v>873</v>
      </c>
      <c r="C1192" s="630"/>
      <c r="D1192" s="219" t="s">
        <v>709</v>
      </c>
      <c r="E1192" s="127">
        <f t="shared" si="39"/>
        <v>78101.099999999991</v>
      </c>
      <c r="F1192" s="290"/>
      <c r="G1192" s="140">
        <v>67914</v>
      </c>
      <c r="H1192" s="4"/>
      <c r="I1192" s="3"/>
    </row>
    <row r="1193" spans="2:9" s="8" customFormat="1" ht="15.75" customHeight="1" x14ac:dyDescent="0.2">
      <c r="B1193" s="623" t="s">
        <v>874</v>
      </c>
      <c r="C1193" s="624"/>
      <c r="D1193" s="150" t="s">
        <v>709</v>
      </c>
      <c r="E1193" s="127">
        <f t="shared" si="39"/>
        <v>28149.699999999997</v>
      </c>
      <c r="F1193" s="288"/>
      <c r="G1193" s="140">
        <v>24478</v>
      </c>
      <c r="H1193" s="4"/>
      <c r="I1193" s="3"/>
    </row>
    <row r="1194" spans="2:9" s="8" customFormat="1" ht="15" customHeight="1" x14ac:dyDescent="0.2">
      <c r="B1194" s="623" t="s">
        <v>875</v>
      </c>
      <c r="C1194" s="624"/>
      <c r="D1194" s="150" t="s">
        <v>709</v>
      </c>
      <c r="E1194" s="127">
        <f t="shared" si="39"/>
        <v>46356.5</v>
      </c>
      <c r="F1194" s="288"/>
      <c r="G1194" s="140">
        <v>40310</v>
      </c>
      <c r="H1194" s="4"/>
      <c r="I1194" s="3"/>
    </row>
    <row r="1195" spans="2:9" s="8" customFormat="1" ht="16.5" customHeight="1" thickBot="1" x14ac:dyDescent="0.25">
      <c r="B1195" s="816" t="s">
        <v>876</v>
      </c>
      <c r="C1195" s="801"/>
      <c r="D1195" s="152" t="s">
        <v>709</v>
      </c>
      <c r="E1195" s="273">
        <f t="shared" si="39"/>
        <v>58560.299999999996</v>
      </c>
      <c r="F1195" s="291"/>
      <c r="G1195" s="94">
        <v>50922</v>
      </c>
      <c r="H1195" s="4"/>
      <c r="I1195" s="3"/>
    </row>
    <row r="1196" spans="2:9" s="8" customFormat="1" ht="17.25" customHeight="1" thickBot="1" x14ac:dyDescent="0.25">
      <c r="B1196" s="912" t="s">
        <v>877</v>
      </c>
      <c r="C1196" s="913"/>
      <c r="D1196" s="913"/>
      <c r="E1196" s="913"/>
      <c r="F1196" s="915"/>
      <c r="G1196" s="13"/>
      <c r="H1196" s="4"/>
      <c r="I1196" s="3"/>
    </row>
    <row r="1197" spans="2:9" s="8" customFormat="1" ht="16.5" customHeight="1" thickBot="1" x14ac:dyDescent="0.25">
      <c r="B1197" s="635" t="s">
        <v>878</v>
      </c>
      <c r="C1197" s="636"/>
      <c r="D1197" s="292" t="s">
        <v>383</v>
      </c>
      <c r="E1197" s="293">
        <f>G1197*1.15</f>
        <v>39956.75</v>
      </c>
      <c r="F1197" s="294"/>
      <c r="G1197" s="13">
        <v>34745</v>
      </c>
      <c r="H1197" s="4"/>
      <c r="I1197" s="3"/>
    </row>
    <row r="1198" spans="2:9" s="8" customFormat="1" ht="17.25" customHeight="1" thickBot="1" x14ac:dyDescent="0.25">
      <c r="B1198" s="632" t="s">
        <v>879</v>
      </c>
      <c r="C1198" s="633"/>
      <c r="D1198" s="633"/>
      <c r="E1198" s="756"/>
      <c r="F1198" s="634"/>
      <c r="G1198" s="295"/>
      <c r="H1198" s="4"/>
      <c r="I1198" s="3"/>
    </row>
    <row r="1199" spans="2:9" s="8" customFormat="1" ht="31.5" customHeight="1" x14ac:dyDescent="0.2">
      <c r="B1199" s="872" t="s">
        <v>1592</v>
      </c>
      <c r="C1199" s="873"/>
      <c r="D1199" s="117" t="s">
        <v>881</v>
      </c>
      <c r="E1199" s="123">
        <f>G1199*1.2</f>
        <v>5413.2</v>
      </c>
      <c r="F1199" s="399"/>
      <c r="G1199" s="110">
        <v>4511</v>
      </c>
      <c r="H1199" s="4"/>
      <c r="I1199" s="3"/>
    </row>
    <row r="1200" spans="2:9" s="8" customFormat="1" ht="32.25" customHeight="1" x14ac:dyDescent="0.2">
      <c r="B1200" s="621" t="s">
        <v>1593</v>
      </c>
      <c r="C1200" s="622"/>
      <c r="D1200" s="279" t="s">
        <v>881</v>
      </c>
      <c r="E1200" s="127">
        <f>G1200*1.2</f>
        <v>6878.4</v>
      </c>
      <c r="F1200" s="409"/>
      <c r="G1200" s="110">
        <v>5732</v>
      </c>
      <c r="H1200" s="4"/>
      <c r="I1200" s="3"/>
    </row>
    <row r="1201" spans="2:9" s="8" customFormat="1" ht="45" customHeight="1" thickBot="1" x14ac:dyDescent="0.25">
      <c r="B1201" s="910" t="s">
        <v>1594</v>
      </c>
      <c r="C1201" s="911"/>
      <c r="D1201" s="106" t="s">
        <v>881</v>
      </c>
      <c r="E1201" s="273">
        <f>G1201*1.2</f>
        <v>19302</v>
      </c>
      <c r="F1201" s="398"/>
      <c r="G1201" s="110">
        <v>16085</v>
      </c>
      <c r="H1201" s="4"/>
      <c r="I1201" s="3"/>
    </row>
    <row r="1202" spans="2:9" s="8" customFormat="1" ht="20.25" customHeight="1" thickBot="1" x14ac:dyDescent="0.25">
      <c r="B1202" s="813" t="s">
        <v>884</v>
      </c>
      <c r="C1202" s="720"/>
      <c r="D1202" s="720"/>
      <c r="E1202" s="720"/>
      <c r="F1202" s="814"/>
      <c r="G1202" s="94"/>
      <c r="H1202" s="4"/>
      <c r="I1202" s="118"/>
    </row>
    <row r="1203" spans="2:9" s="8" customFormat="1" ht="15" customHeight="1" x14ac:dyDescent="0.2">
      <c r="B1203" s="623" t="s">
        <v>885</v>
      </c>
      <c r="C1203" s="662"/>
      <c r="D1203" s="15" t="s">
        <v>29</v>
      </c>
      <c r="E1203" s="30">
        <f>G1203*1.2</f>
        <v>7910.4</v>
      </c>
      <c r="F1203" s="14"/>
      <c r="G1203" s="23">
        <v>6592</v>
      </c>
      <c r="H1203" s="4"/>
      <c r="I1203" s="118"/>
    </row>
    <row r="1204" spans="2:9" s="8" customFormat="1" ht="15" customHeight="1" x14ac:dyDescent="0.2">
      <c r="B1204" s="615" t="s">
        <v>1672</v>
      </c>
      <c r="C1204" s="662"/>
      <c r="D1204" s="15" t="s">
        <v>34</v>
      </c>
      <c r="E1204" s="35">
        <f>G1203*1.25</f>
        <v>8240</v>
      </c>
      <c r="F1204" s="19"/>
      <c r="G1204" s="23">
        <v>5228</v>
      </c>
      <c r="H1204" s="4"/>
      <c r="I1204" s="118"/>
    </row>
    <row r="1205" spans="2:9" s="8" customFormat="1" ht="15.75" hidden="1" customHeight="1" x14ac:dyDescent="0.2">
      <c r="B1205" s="615" t="s">
        <v>1673</v>
      </c>
      <c r="C1205" s="662"/>
      <c r="D1205" s="15" t="s">
        <v>34</v>
      </c>
      <c r="E1205" s="35">
        <f>G1205*1.2</f>
        <v>5952</v>
      </c>
      <c r="F1205" s="19" t="s">
        <v>80</v>
      </c>
      <c r="G1205" s="23">
        <v>4960</v>
      </c>
      <c r="H1205" s="4"/>
      <c r="I1205" s="118">
        <v>1435</v>
      </c>
    </row>
    <row r="1206" spans="2:9" s="8" customFormat="1" ht="14.25" customHeight="1" x14ac:dyDescent="0.2">
      <c r="B1206" s="615" t="s">
        <v>886</v>
      </c>
      <c r="C1206" s="662"/>
      <c r="D1206" s="15" t="s">
        <v>383</v>
      </c>
      <c r="E1206" s="132">
        <f t="shared" ref="E1206:E1211" si="40">G1206*1.2</f>
        <v>817.19999999999993</v>
      </c>
      <c r="F1206" s="14"/>
      <c r="G1206" s="23">
        <v>681</v>
      </c>
      <c r="H1206" s="4"/>
      <c r="I1206" s="118">
        <v>1783</v>
      </c>
    </row>
    <row r="1207" spans="2:9" s="8" customFormat="1" ht="17.25" customHeight="1" x14ac:dyDescent="0.2">
      <c r="B1207" s="615" t="s">
        <v>887</v>
      </c>
      <c r="C1207" s="662"/>
      <c r="D1207" s="15" t="s">
        <v>153</v>
      </c>
      <c r="E1207" s="132">
        <f t="shared" si="40"/>
        <v>861.6</v>
      </c>
      <c r="F1207" s="14"/>
      <c r="G1207" s="23">
        <v>718</v>
      </c>
      <c r="H1207" s="4"/>
      <c r="I1207" s="118">
        <v>2100</v>
      </c>
    </row>
    <row r="1208" spans="2:9" ht="16.5" customHeight="1" x14ac:dyDescent="0.2">
      <c r="B1208" s="615" t="s">
        <v>889</v>
      </c>
      <c r="C1208" s="662"/>
      <c r="D1208" s="15" t="s">
        <v>153</v>
      </c>
      <c r="E1208" s="132">
        <f t="shared" si="40"/>
        <v>1065.5999999999999</v>
      </c>
      <c r="F1208" s="14"/>
      <c r="G1208" s="23">
        <v>888</v>
      </c>
    </row>
    <row r="1209" spans="2:9" s="238" customFormat="1" ht="18.75" customHeight="1" x14ac:dyDescent="0.2">
      <c r="B1209" s="615" t="s">
        <v>890</v>
      </c>
      <c r="C1209" s="662"/>
      <c r="D1209" s="15" t="s">
        <v>153</v>
      </c>
      <c r="E1209" s="132">
        <f t="shared" si="40"/>
        <v>1311.6</v>
      </c>
      <c r="F1209" s="14"/>
      <c r="G1209" s="23">
        <v>1093</v>
      </c>
      <c r="H1209" s="4"/>
      <c r="I1209" s="3"/>
    </row>
    <row r="1210" spans="2:9" s="238" customFormat="1" ht="18.75" customHeight="1" x14ac:dyDescent="0.2">
      <c r="B1210" s="615" t="s">
        <v>891</v>
      </c>
      <c r="C1210" s="662"/>
      <c r="D1210" s="15" t="s">
        <v>153</v>
      </c>
      <c r="E1210" s="132">
        <f t="shared" si="40"/>
        <v>1605.6</v>
      </c>
      <c r="F1210" s="14"/>
      <c r="G1210" s="23">
        <v>1338</v>
      </c>
      <c r="H1210" s="4"/>
      <c r="I1210" s="3"/>
    </row>
    <row r="1211" spans="2:9" s="238" customFormat="1" ht="17.25" customHeight="1" thickBot="1" x14ac:dyDescent="0.25">
      <c r="B1211" s="615" t="s">
        <v>892</v>
      </c>
      <c r="C1211" s="662"/>
      <c r="D1211" s="15" t="s">
        <v>153</v>
      </c>
      <c r="E1211" s="132">
        <f t="shared" si="40"/>
        <v>1891.1999999999998</v>
      </c>
      <c r="F1211" s="14"/>
      <c r="G1211" s="151">
        <v>1576</v>
      </c>
      <c r="H1211" s="237"/>
      <c r="I1211" s="3"/>
    </row>
    <row r="1212" spans="2:9" s="238" customFormat="1" ht="16.5" customHeight="1" thickBot="1" x14ac:dyDescent="0.25">
      <c r="B1212" s="632" t="s">
        <v>749</v>
      </c>
      <c r="C1212" s="633"/>
      <c r="D1212" s="633"/>
      <c r="E1212" s="633"/>
      <c r="F1212" s="634"/>
      <c r="G1212" s="233"/>
      <c r="H1212" s="237"/>
      <c r="I1212" s="3"/>
    </row>
    <row r="1213" spans="2:9" s="238" customFormat="1" ht="17.25" customHeight="1" x14ac:dyDescent="0.2">
      <c r="B1213" s="650" t="s">
        <v>750</v>
      </c>
      <c r="C1213" s="651"/>
      <c r="D1213" s="239" t="s">
        <v>91</v>
      </c>
      <c r="E1213" s="414">
        <f t="shared" ref="E1213:E1218" si="41">G1213*1.2</f>
        <v>495241.19999999995</v>
      </c>
      <c r="F1213" s="255"/>
      <c r="G1213" s="242">
        <v>412701</v>
      </c>
      <c r="H1213" s="237"/>
      <c r="I1213" s="3"/>
    </row>
    <row r="1214" spans="2:9" s="238" customFormat="1" ht="17.25" customHeight="1" x14ac:dyDescent="0.2">
      <c r="B1214" s="641" t="s">
        <v>751</v>
      </c>
      <c r="C1214" s="642"/>
      <c r="D1214" s="243" t="s">
        <v>91</v>
      </c>
      <c r="E1214" s="415">
        <f t="shared" si="41"/>
        <v>519524.39999999997</v>
      </c>
      <c r="F1214" s="416"/>
      <c r="G1214" s="242">
        <v>432937</v>
      </c>
      <c r="H1214" s="237"/>
      <c r="I1214" s="3"/>
    </row>
    <row r="1215" spans="2:9" s="238" customFormat="1" ht="17.25" customHeight="1" x14ac:dyDescent="0.2">
      <c r="B1215" s="641" t="s">
        <v>752</v>
      </c>
      <c r="C1215" s="642"/>
      <c r="D1215" s="243" t="s">
        <v>91</v>
      </c>
      <c r="E1215" s="415">
        <f t="shared" si="41"/>
        <v>783856.79999999993</v>
      </c>
      <c r="F1215" s="416"/>
      <c r="G1215" s="242">
        <v>653214</v>
      </c>
      <c r="H1215" s="237"/>
      <c r="I1215" s="3"/>
    </row>
    <row r="1216" spans="2:9" s="238" customFormat="1" ht="17.25" customHeight="1" x14ac:dyDescent="0.2">
      <c r="B1216" s="641" t="s">
        <v>751</v>
      </c>
      <c r="C1216" s="642"/>
      <c r="D1216" s="243" t="s">
        <v>91</v>
      </c>
      <c r="E1216" s="415">
        <f t="shared" si="41"/>
        <v>804636</v>
      </c>
      <c r="F1216" s="416"/>
      <c r="G1216" s="242">
        <v>670530</v>
      </c>
      <c r="H1216" s="237"/>
      <c r="I1216" s="3"/>
    </row>
    <row r="1217" spans="2:9" s="238" customFormat="1" ht="16.5" customHeight="1" x14ac:dyDescent="0.2">
      <c r="B1217" s="894" t="s">
        <v>753</v>
      </c>
      <c r="C1217" s="895"/>
      <c r="D1217" s="246" t="s">
        <v>91</v>
      </c>
      <c r="E1217" s="415">
        <f t="shared" si="41"/>
        <v>3353316</v>
      </c>
      <c r="F1217" s="416"/>
      <c r="G1217" s="242">
        <v>2794430</v>
      </c>
      <c r="H1217" s="87"/>
      <c r="I1217" s="3"/>
    </row>
    <row r="1218" spans="2:9" s="238" customFormat="1" ht="16.5" customHeight="1" thickBot="1" x14ac:dyDescent="0.25">
      <c r="B1218" s="896" t="s">
        <v>754</v>
      </c>
      <c r="C1218" s="897"/>
      <c r="D1218" s="247" t="s">
        <v>91</v>
      </c>
      <c r="E1218" s="417">
        <f t="shared" si="41"/>
        <v>3686388</v>
      </c>
      <c r="F1218" s="256"/>
      <c r="G1218" s="242">
        <v>3071990</v>
      </c>
      <c r="H1218" s="87"/>
      <c r="I1218" s="3"/>
    </row>
    <row r="1219" spans="2:9" s="238" customFormat="1" ht="17.25" customHeight="1" thickBot="1" x14ac:dyDescent="0.25">
      <c r="B1219" s="632" t="s">
        <v>893</v>
      </c>
      <c r="C1219" s="633"/>
      <c r="D1219" s="633"/>
      <c r="E1219" s="633"/>
      <c r="F1219" s="634"/>
      <c r="G1219" s="298"/>
      <c r="H1219" s="87"/>
      <c r="I1219" s="3"/>
    </row>
    <row r="1220" spans="2:9" s="238" customFormat="1" ht="17.25" customHeight="1" x14ac:dyDescent="0.2">
      <c r="B1220" s="919" t="s">
        <v>894</v>
      </c>
      <c r="C1220" s="920"/>
      <c r="D1220" s="418" t="s">
        <v>165</v>
      </c>
      <c r="E1220" s="240">
        <f t="shared" ref="E1220:E1238" si="42">G1220*1.2</f>
        <v>4170</v>
      </c>
      <c r="F1220" s="255"/>
      <c r="G1220" s="242">
        <v>3475</v>
      </c>
      <c r="H1220" s="87"/>
      <c r="I1220" s="3"/>
    </row>
    <row r="1221" spans="2:9" s="238" customFormat="1" ht="17.25" customHeight="1" x14ac:dyDescent="0.2">
      <c r="B1221" s="917" t="s">
        <v>895</v>
      </c>
      <c r="C1221" s="918"/>
      <c r="D1221" s="419" t="s">
        <v>165</v>
      </c>
      <c r="E1221" s="420">
        <f t="shared" si="42"/>
        <v>6174</v>
      </c>
      <c r="F1221" s="421"/>
      <c r="G1221" s="302">
        <v>5145</v>
      </c>
      <c r="H1221" s="87"/>
      <c r="I1221" s="3"/>
    </row>
    <row r="1222" spans="2:9" s="238" customFormat="1" ht="17.25" customHeight="1" x14ac:dyDescent="0.2">
      <c r="B1222" s="921" t="s">
        <v>896</v>
      </c>
      <c r="C1222" s="922"/>
      <c r="D1222" s="419" t="s">
        <v>165</v>
      </c>
      <c r="E1222" s="420">
        <f t="shared" si="42"/>
        <v>6296.4</v>
      </c>
      <c r="F1222" s="421"/>
      <c r="G1222" s="302">
        <v>5247</v>
      </c>
      <c r="H1222" s="87"/>
      <c r="I1222" s="3"/>
    </row>
    <row r="1223" spans="2:9" s="238" customFormat="1" ht="17.25" customHeight="1" x14ac:dyDescent="0.2">
      <c r="B1223" s="921" t="s">
        <v>897</v>
      </c>
      <c r="C1223" s="922"/>
      <c r="D1223" s="422" t="s">
        <v>165</v>
      </c>
      <c r="E1223" s="244">
        <f t="shared" si="42"/>
        <v>9712.7999999999993</v>
      </c>
      <c r="F1223" s="416"/>
      <c r="G1223" s="242">
        <v>8094</v>
      </c>
      <c r="H1223" s="87"/>
      <c r="I1223" s="3"/>
    </row>
    <row r="1224" spans="2:9" s="238" customFormat="1" ht="17.25" customHeight="1" x14ac:dyDescent="0.2">
      <c r="B1224" s="921" t="s">
        <v>898</v>
      </c>
      <c r="C1224" s="922"/>
      <c r="D1224" s="422" t="s">
        <v>881</v>
      </c>
      <c r="E1224" s="244">
        <f t="shared" si="42"/>
        <v>3327.6</v>
      </c>
      <c r="F1224" s="416"/>
      <c r="G1224" s="242">
        <v>2773</v>
      </c>
      <c r="H1224" s="87"/>
      <c r="I1224" s="3"/>
    </row>
    <row r="1225" spans="2:9" s="238" customFormat="1" ht="17.25" customHeight="1" x14ac:dyDescent="0.2">
      <c r="B1225" s="921" t="s">
        <v>899</v>
      </c>
      <c r="C1225" s="922"/>
      <c r="D1225" s="422" t="s">
        <v>881</v>
      </c>
      <c r="E1225" s="244">
        <f t="shared" si="42"/>
        <v>6696</v>
      </c>
      <c r="F1225" s="416"/>
      <c r="G1225" s="242">
        <v>5580</v>
      </c>
      <c r="H1225" s="87"/>
      <c r="I1225" s="3"/>
    </row>
    <row r="1226" spans="2:9" s="238" customFormat="1" ht="17.25" customHeight="1" x14ac:dyDescent="0.2">
      <c r="B1226" s="921" t="s">
        <v>900</v>
      </c>
      <c r="C1226" s="922"/>
      <c r="D1226" s="422" t="s">
        <v>91</v>
      </c>
      <c r="E1226" s="244">
        <f t="shared" si="42"/>
        <v>631.19999999999993</v>
      </c>
      <c r="F1226" s="416"/>
      <c r="G1226" s="242">
        <v>526</v>
      </c>
      <c r="H1226" s="87"/>
      <c r="I1226" s="3"/>
    </row>
    <row r="1227" spans="2:9" s="238" customFormat="1" ht="17.25" customHeight="1" x14ac:dyDescent="0.2">
      <c r="B1227" s="921" t="s">
        <v>901</v>
      </c>
      <c r="C1227" s="922"/>
      <c r="D1227" s="422" t="s">
        <v>165</v>
      </c>
      <c r="E1227" s="244">
        <f t="shared" si="42"/>
        <v>1099.2</v>
      </c>
      <c r="F1227" s="416"/>
      <c r="G1227" s="242">
        <v>916</v>
      </c>
      <c r="H1227" s="87"/>
      <c r="I1227" s="3"/>
    </row>
    <row r="1228" spans="2:9" s="238" customFormat="1" ht="17.25" customHeight="1" x14ac:dyDescent="0.2">
      <c r="B1228" s="921" t="s">
        <v>902</v>
      </c>
      <c r="C1228" s="922"/>
      <c r="D1228" s="422" t="s">
        <v>165</v>
      </c>
      <c r="E1228" s="244">
        <f t="shared" si="42"/>
        <v>2940</v>
      </c>
      <c r="F1228" s="416"/>
      <c r="G1228" s="242">
        <v>2450</v>
      </c>
      <c r="H1228" s="87"/>
      <c r="I1228" s="3"/>
    </row>
    <row r="1229" spans="2:9" s="238" customFormat="1" ht="17.25" customHeight="1" x14ac:dyDescent="0.2">
      <c r="B1229" s="894" t="s">
        <v>903</v>
      </c>
      <c r="C1229" s="895"/>
      <c r="D1229" s="422" t="s">
        <v>91</v>
      </c>
      <c r="E1229" s="244">
        <f t="shared" si="42"/>
        <v>8206.7999999999993</v>
      </c>
      <c r="F1229" s="416"/>
      <c r="G1229" s="242">
        <v>6839</v>
      </c>
      <c r="H1229" s="87"/>
      <c r="I1229" s="3"/>
    </row>
    <row r="1230" spans="2:9" s="238" customFormat="1" ht="17.25" customHeight="1" x14ac:dyDescent="0.2">
      <c r="B1230" s="894" t="s">
        <v>904</v>
      </c>
      <c r="C1230" s="895"/>
      <c r="D1230" s="422" t="s">
        <v>91</v>
      </c>
      <c r="E1230" s="244">
        <f t="shared" si="42"/>
        <v>8206.7999999999993</v>
      </c>
      <c r="F1230" s="416"/>
      <c r="G1230" s="242">
        <v>6839</v>
      </c>
      <c r="H1230" s="87"/>
      <c r="I1230" s="3"/>
    </row>
    <row r="1231" spans="2:9" s="238" customFormat="1" ht="17.25" customHeight="1" x14ac:dyDescent="0.2">
      <c r="B1231" s="894" t="s">
        <v>905</v>
      </c>
      <c r="C1231" s="895"/>
      <c r="D1231" s="422" t="s">
        <v>165</v>
      </c>
      <c r="E1231" s="244">
        <f t="shared" si="42"/>
        <v>3162</v>
      </c>
      <c r="F1231" s="416"/>
      <c r="G1231" s="242">
        <v>2635</v>
      </c>
      <c r="H1231" s="87"/>
      <c r="I1231" s="3"/>
    </row>
    <row r="1232" spans="2:9" s="238" customFormat="1" ht="17.25" customHeight="1" x14ac:dyDescent="0.2">
      <c r="B1232" s="894" t="s">
        <v>906</v>
      </c>
      <c r="C1232" s="895"/>
      <c r="D1232" s="422" t="s">
        <v>165</v>
      </c>
      <c r="E1232" s="244">
        <f t="shared" si="42"/>
        <v>3130.7999999999997</v>
      </c>
      <c r="F1232" s="416"/>
      <c r="G1232" s="242">
        <v>2609</v>
      </c>
      <c r="H1232" s="87"/>
      <c r="I1232" s="3"/>
    </row>
    <row r="1233" spans="2:9" s="238" customFormat="1" ht="17.25" customHeight="1" x14ac:dyDescent="0.2">
      <c r="B1233" s="894" t="s">
        <v>907</v>
      </c>
      <c r="C1233" s="895"/>
      <c r="D1233" s="422" t="s">
        <v>91</v>
      </c>
      <c r="E1233" s="244">
        <f t="shared" si="42"/>
        <v>1905.6</v>
      </c>
      <c r="F1233" s="416"/>
      <c r="G1233" s="242">
        <v>1588</v>
      </c>
      <c r="H1233" s="87"/>
      <c r="I1233" s="3"/>
    </row>
    <row r="1234" spans="2:9" s="238" customFormat="1" ht="16.5" customHeight="1" x14ac:dyDescent="0.2">
      <c r="B1234" s="894" t="s">
        <v>908</v>
      </c>
      <c r="C1234" s="895"/>
      <c r="D1234" s="422" t="s">
        <v>91</v>
      </c>
      <c r="E1234" s="244">
        <f t="shared" si="42"/>
        <v>1948.8</v>
      </c>
      <c r="F1234" s="416"/>
      <c r="G1234" s="242">
        <v>1624</v>
      </c>
      <c r="H1234" s="4"/>
      <c r="I1234" s="3"/>
    </row>
    <row r="1235" spans="2:9" s="238" customFormat="1" ht="18" customHeight="1" x14ac:dyDescent="0.2">
      <c r="B1235" s="921" t="s">
        <v>909</v>
      </c>
      <c r="C1235" s="922"/>
      <c r="D1235" s="422" t="s">
        <v>91</v>
      </c>
      <c r="E1235" s="244">
        <f t="shared" si="42"/>
        <v>1064.3999999999999</v>
      </c>
      <c r="F1235" s="416"/>
      <c r="G1235" s="242">
        <v>887</v>
      </c>
      <c r="H1235" s="237"/>
      <c r="I1235" s="3"/>
    </row>
    <row r="1236" spans="2:9" s="238" customFormat="1" ht="18" customHeight="1" x14ac:dyDescent="0.2">
      <c r="B1236" s="894" t="s">
        <v>910</v>
      </c>
      <c r="C1236" s="895"/>
      <c r="D1236" s="422" t="s">
        <v>383</v>
      </c>
      <c r="E1236" s="244">
        <f t="shared" si="42"/>
        <v>11877.6</v>
      </c>
      <c r="F1236" s="416"/>
      <c r="G1236" s="242">
        <v>9898</v>
      </c>
      <c r="H1236" s="237"/>
      <c r="I1236" s="3"/>
    </row>
    <row r="1237" spans="2:9" s="238" customFormat="1" ht="18" customHeight="1" x14ac:dyDescent="0.2">
      <c r="B1237" s="894" t="s">
        <v>1099</v>
      </c>
      <c r="C1237" s="895"/>
      <c r="D1237" s="422" t="s">
        <v>383</v>
      </c>
      <c r="E1237" s="244">
        <f t="shared" si="42"/>
        <v>20690.399999999998</v>
      </c>
      <c r="F1237" s="416"/>
      <c r="G1237" s="242">
        <v>17242</v>
      </c>
      <c r="H1237" s="237"/>
      <c r="I1237" s="3"/>
    </row>
    <row r="1238" spans="2:9" s="238" customFormat="1" ht="18" customHeight="1" thickBot="1" x14ac:dyDescent="0.25">
      <c r="B1238" s="896" t="s">
        <v>912</v>
      </c>
      <c r="C1238" s="897"/>
      <c r="D1238" s="423" t="s">
        <v>383</v>
      </c>
      <c r="E1238" s="248">
        <f t="shared" si="42"/>
        <v>27589.200000000001</v>
      </c>
      <c r="F1238" s="256"/>
      <c r="G1238" s="242">
        <v>22991</v>
      </c>
      <c r="H1238" s="237"/>
      <c r="I1238" s="3"/>
    </row>
    <row r="1239" spans="2:9" s="238" customFormat="1" ht="18" customHeight="1" thickBot="1" x14ac:dyDescent="0.25">
      <c r="B1239" s="632" t="s">
        <v>755</v>
      </c>
      <c r="C1239" s="633"/>
      <c r="D1239" s="633"/>
      <c r="E1239" s="633"/>
      <c r="F1239" s="634"/>
      <c r="G1239" s="233"/>
      <c r="H1239" s="237"/>
      <c r="I1239" s="3"/>
    </row>
    <row r="1240" spans="2:9" s="238" customFormat="1" ht="30.75" customHeight="1" x14ac:dyDescent="0.2">
      <c r="B1240" s="942" t="s">
        <v>756</v>
      </c>
      <c r="C1240" s="943"/>
      <c r="D1240" s="254" t="s">
        <v>91</v>
      </c>
      <c r="E1240" s="240">
        <f>G1240*1.2</f>
        <v>2121045.6</v>
      </c>
      <c r="F1240" s="255"/>
      <c r="G1240" s="250">
        <v>1767538</v>
      </c>
      <c r="H1240" s="237"/>
      <c r="I1240" s="3"/>
    </row>
    <row r="1241" spans="2:9" s="238" customFormat="1" ht="28.5" customHeight="1" x14ac:dyDescent="0.2">
      <c r="B1241" s="944" t="s">
        <v>757</v>
      </c>
      <c r="C1241" s="945"/>
      <c r="D1241" s="424" t="s">
        <v>91</v>
      </c>
      <c r="E1241" s="244">
        <f t="shared" ref="E1241:E1249" si="43">G1241*1.2</f>
        <v>2423154</v>
      </c>
      <c r="F1241" s="416"/>
      <c r="G1241" s="250">
        <v>2019295</v>
      </c>
      <c r="H1241" s="237"/>
      <c r="I1241" s="3"/>
    </row>
    <row r="1242" spans="2:9" s="238" customFormat="1" ht="28.5" customHeight="1" x14ac:dyDescent="0.2">
      <c r="B1242" s="944" t="s">
        <v>758</v>
      </c>
      <c r="C1242" s="945"/>
      <c r="D1242" s="424" t="s">
        <v>91</v>
      </c>
      <c r="E1242" s="244">
        <f t="shared" si="43"/>
        <v>2763168</v>
      </c>
      <c r="F1242" s="416"/>
      <c r="G1242" s="250">
        <v>2302640</v>
      </c>
      <c r="H1242" s="237"/>
      <c r="I1242" s="3"/>
    </row>
    <row r="1243" spans="2:9" s="238" customFormat="1" ht="18" hidden="1" customHeight="1" x14ac:dyDescent="0.2">
      <c r="B1243" s="944" t="s">
        <v>759</v>
      </c>
      <c r="C1243" s="945"/>
      <c r="D1243" s="424" t="s">
        <v>91</v>
      </c>
      <c r="E1243" s="244">
        <f t="shared" si="43"/>
        <v>0</v>
      </c>
      <c r="F1243" s="416"/>
      <c r="G1243" s="250"/>
      <c r="H1243" s="251"/>
      <c r="I1243" s="3"/>
    </row>
    <row r="1244" spans="2:9" s="238" customFormat="1" ht="30" customHeight="1" x14ac:dyDescent="0.2">
      <c r="B1244" s="944" t="s">
        <v>1646</v>
      </c>
      <c r="C1244" s="945"/>
      <c r="D1244" s="424" t="s">
        <v>91</v>
      </c>
      <c r="E1244" s="244">
        <f t="shared" si="43"/>
        <v>1552786.8</v>
      </c>
      <c r="F1244" s="416"/>
      <c r="G1244" s="250">
        <v>1293989</v>
      </c>
      <c r="H1244" s="87"/>
      <c r="I1244" s="3"/>
    </row>
    <row r="1245" spans="2:9" s="238" customFormat="1" ht="29.25" customHeight="1" x14ac:dyDescent="0.2">
      <c r="B1245" s="944" t="s">
        <v>1668</v>
      </c>
      <c r="C1245" s="945"/>
      <c r="D1245" s="424" t="s">
        <v>91</v>
      </c>
      <c r="E1245" s="244">
        <f t="shared" si="43"/>
        <v>2431940.4</v>
      </c>
      <c r="F1245" s="416"/>
      <c r="G1245" s="250">
        <v>2026617</v>
      </c>
      <c r="H1245" s="87"/>
      <c r="I1245" s="3"/>
    </row>
    <row r="1246" spans="2:9" s="238" customFormat="1" ht="18" customHeight="1" x14ac:dyDescent="0.2">
      <c r="B1246" s="888" t="s">
        <v>761</v>
      </c>
      <c r="C1246" s="889"/>
      <c r="D1246" s="424" t="s">
        <v>91</v>
      </c>
      <c r="E1246" s="244">
        <f t="shared" si="43"/>
        <v>401692.8</v>
      </c>
      <c r="F1246" s="416"/>
      <c r="G1246" s="250">
        <v>334744</v>
      </c>
      <c r="H1246" s="237"/>
      <c r="I1246" s="3"/>
    </row>
    <row r="1247" spans="2:9" s="238" customFormat="1" ht="18" customHeight="1" x14ac:dyDescent="0.2">
      <c r="B1247" s="888" t="s">
        <v>1643</v>
      </c>
      <c r="C1247" s="889"/>
      <c r="D1247" s="424" t="s">
        <v>91</v>
      </c>
      <c r="E1247" s="244">
        <f t="shared" si="43"/>
        <v>469755.6</v>
      </c>
      <c r="F1247" s="492"/>
      <c r="G1247" s="250">
        <v>391463</v>
      </c>
      <c r="H1247" s="87"/>
      <c r="I1247" s="3"/>
    </row>
    <row r="1248" spans="2:9" s="238" customFormat="1" ht="18" customHeight="1" x14ac:dyDescent="0.2">
      <c r="B1248" s="888" t="s">
        <v>1669</v>
      </c>
      <c r="C1248" s="889"/>
      <c r="D1248" s="424" t="s">
        <v>91</v>
      </c>
      <c r="E1248" s="244">
        <f t="shared" si="43"/>
        <v>539258.4</v>
      </c>
      <c r="F1248" s="492"/>
      <c r="G1248" s="250">
        <v>449382</v>
      </c>
      <c r="H1248" s="87"/>
      <c r="I1248" s="3"/>
    </row>
    <row r="1249" spans="2:9" s="238" customFormat="1" ht="18" customHeight="1" thickBot="1" x14ac:dyDescent="0.25">
      <c r="B1249" s="888" t="s">
        <v>762</v>
      </c>
      <c r="C1249" s="889"/>
      <c r="D1249" s="425" t="s">
        <v>91</v>
      </c>
      <c r="E1249" s="426">
        <f t="shared" si="43"/>
        <v>599682</v>
      </c>
      <c r="F1249" s="427"/>
      <c r="G1249" s="491">
        <v>499735</v>
      </c>
      <c r="H1249" s="87"/>
      <c r="I1249" s="3"/>
    </row>
    <row r="1250" spans="2:9" s="238" customFormat="1" ht="18.75" customHeight="1" thickBot="1" x14ac:dyDescent="0.25">
      <c r="B1250" s="632" t="s">
        <v>763</v>
      </c>
      <c r="C1250" s="633"/>
      <c r="D1250" s="633"/>
      <c r="E1250" s="633"/>
      <c r="F1250" s="634"/>
      <c r="G1250" s="80"/>
      <c r="H1250" s="87"/>
      <c r="I1250" s="3"/>
    </row>
    <row r="1251" spans="2:9" s="238" customFormat="1" ht="18.75" customHeight="1" x14ac:dyDescent="0.2">
      <c r="B1251" s="650" t="s">
        <v>1670</v>
      </c>
      <c r="C1251" s="651"/>
      <c r="D1251" s="254" t="s">
        <v>91</v>
      </c>
      <c r="E1251" s="240">
        <f>G1251*1.2</f>
        <v>2421676.7999999998</v>
      </c>
      <c r="F1251" s="496"/>
      <c r="G1251" s="499">
        <v>2018064</v>
      </c>
      <c r="H1251" s="87"/>
      <c r="I1251" s="3"/>
    </row>
    <row r="1252" spans="2:9" s="238" customFormat="1" ht="18" customHeight="1" x14ac:dyDescent="0.2">
      <c r="B1252" s="641" t="s">
        <v>1644</v>
      </c>
      <c r="C1252" s="642"/>
      <c r="D1252" s="424" t="s">
        <v>91</v>
      </c>
      <c r="E1252" s="244">
        <f>G1252*1.2</f>
        <v>2422714.7999999998</v>
      </c>
      <c r="F1252" s="497"/>
      <c r="G1252" s="499">
        <v>2018929</v>
      </c>
      <c r="H1252" s="251"/>
      <c r="I1252" s="3"/>
    </row>
    <row r="1253" spans="2:9" s="238" customFormat="1" ht="18" customHeight="1" x14ac:dyDescent="0.2">
      <c r="B1253" s="641" t="s">
        <v>1671</v>
      </c>
      <c r="C1253" s="642"/>
      <c r="D1253" s="424" t="s">
        <v>91</v>
      </c>
      <c r="E1253" s="244">
        <f>G1253*1.2</f>
        <v>2823250.8</v>
      </c>
      <c r="F1253" s="497"/>
      <c r="G1253" s="499">
        <v>2352709</v>
      </c>
      <c r="H1253" s="251"/>
      <c r="I1253" s="3"/>
    </row>
    <row r="1254" spans="2:9" s="238" customFormat="1" ht="18" customHeight="1" thickBot="1" x14ac:dyDescent="0.25">
      <c r="B1254" s="948" t="s">
        <v>1645</v>
      </c>
      <c r="C1254" s="949"/>
      <c r="D1254" s="425" t="s">
        <v>91</v>
      </c>
      <c r="E1254" s="426">
        <f>G1254*1.2</f>
        <v>3055368</v>
      </c>
      <c r="F1254" s="498"/>
      <c r="G1254" s="499">
        <v>2546140</v>
      </c>
      <c r="H1254" s="251"/>
      <c r="I1254" s="3"/>
    </row>
    <row r="1255" spans="2:9" s="238" customFormat="1" ht="18" customHeight="1" thickBot="1" x14ac:dyDescent="0.25">
      <c r="B1255" s="632" t="s">
        <v>764</v>
      </c>
      <c r="C1255" s="633"/>
      <c r="D1255" s="633"/>
      <c r="E1255" s="633"/>
      <c r="F1255" s="634"/>
      <c r="G1255" s="80"/>
      <c r="H1255" s="237"/>
      <c r="I1255" s="3"/>
    </row>
    <row r="1256" spans="2:9" s="238" customFormat="1" ht="18" customHeight="1" x14ac:dyDescent="0.2">
      <c r="B1256" s="890" t="s">
        <v>1586</v>
      </c>
      <c r="C1256" s="891"/>
      <c r="D1256" s="254" t="s">
        <v>91</v>
      </c>
      <c r="E1256" s="240">
        <f t="shared" ref="E1256:E1261" si="44">G1256*1.2</f>
        <v>340258.8</v>
      </c>
      <c r="F1256" s="255"/>
      <c r="G1256" s="250">
        <v>283549</v>
      </c>
      <c r="I1256" s="3"/>
    </row>
    <row r="1257" spans="2:9" s="238" customFormat="1" ht="17.25" customHeight="1" x14ac:dyDescent="0.2">
      <c r="B1257" s="892" t="s">
        <v>1587</v>
      </c>
      <c r="C1257" s="893"/>
      <c r="D1257" s="471" t="s">
        <v>91</v>
      </c>
      <c r="E1257" s="472">
        <f t="shared" si="44"/>
        <v>439051.2</v>
      </c>
      <c r="F1257" s="473"/>
      <c r="G1257" s="474">
        <v>365876</v>
      </c>
      <c r="I1257" s="3"/>
    </row>
    <row r="1258" spans="2:9" s="238" customFormat="1" ht="17.25" customHeight="1" x14ac:dyDescent="0.2">
      <c r="B1258" s="888" t="s">
        <v>1588</v>
      </c>
      <c r="C1258" s="889"/>
      <c r="D1258" s="424" t="s">
        <v>91</v>
      </c>
      <c r="E1258" s="244">
        <f t="shared" si="44"/>
        <v>343424.39999999997</v>
      </c>
      <c r="F1258" s="416"/>
      <c r="G1258" s="250">
        <v>286187</v>
      </c>
      <c r="I1258" s="3"/>
    </row>
    <row r="1259" spans="2:9" s="238" customFormat="1" ht="17.25" customHeight="1" x14ac:dyDescent="0.2">
      <c r="B1259" s="888" t="s">
        <v>1589</v>
      </c>
      <c r="C1259" s="889"/>
      <c r="D1259" s="424" t="s">
        <v>91</v>
      </c>
      <c r="E1259" s="244">
        <f t="shared" si="44"/>
        <v>290664</v>
      </c>
      <c r="F1259" s="416"/>
      <c r="G1259" s="250">
        <v>242220</v>
      </c>
      <c r="I1259" s="3"/>
    </row>
    <row r="1260" spans="2:9" s="238" customFormat="1" ht="17.25" customHeight="1" x14ac:dyDescent="0.2">
      <c r="B1260" s="888" t="s">
        <v>1590</v>
      </c>
      <c r="C1260" s="889"/>
      <c r="D1260" s="424" t="s">
        <v>91</v>
      </c>
      <c r="E1260" s="244">
        <f t="shared" si="44"/>
        <v>526406.40000000002</v>
      </c>
      <c r="F1260" s="416"/>
      <c r="G1260" s="250">
        <v>438672</v>
      </c>
      <c r="I1260" s="3"/>
    </row>
    <row r="1261" spans="2:9" s="238" customFormat="1" ht="17.25" customHeight="1" thickBot="1" x14ac:dyDescent="0.25">
      <c r="B1261" s="946" t="s">
        <v>1591</v>
      </c>
      <c r="C1261" s="947"/>
      <c r="D1261" s="471" t="s">
        <v>91</v>
      </c>
      <c r="E1261" s="472">
        <f t="shared" si="44"/>
        <v>595122</v>
      </c>
      <c r="F1261" s="473"/>
      <c r="G1261" s="250">
        <v>495935</v>
      </c>
      <c r="I1261" s="3"/>
    </row>
    <row r="1262" spans="2:9" s="238" customFormat="1" ht="23.25" customHeight="1" thickBot="1" x14ac:dyDescent="0.25">
      <c r="B1262" s="632" t="s">
        <v>765</v>
      </c>
      <c r="C1262" s="633"/>
      <c r="D1262" s="633"/>
      <c r="E1262" s="633"/>
      <c r="F1262" s="634"/>
      <c r="I1262" s="3"/>
    </row>
    <row r="1263" spans="2:9" s="238" customFormat="1" ht="30.75" customHeight="1" x14ac:dyDescent="0.2">
      <c r="B1263" s="886" t="s">
        <v>766</v>
      </c>
      <c r="C1263" s="887"/>
      <c r="D1263" s="440" t="s">
        <v>91</v>
      </c>
      <c r="E1263" s="305">
        <f>H1263*13490*1.02*1.04</f>
        <v>5309081.2319999998</v>
      </c>
      <c r="F1263" s="306"/>
      <c r="G1263" s="140">
        <f t="shared" ref="G1263:G1279" si="45">H1263*11910*1.02*1.04</f>
        <v>4687261.4879999999</v>
      </c>
      <c r="H1263" s="3">
        <v>371</v>
      </c>
      <c r="I1263" s="3"/>
    </row>
    <row r="1264" spans="2:9" s="238" customFormat="1" ht="28.5" customHeight="1" x14ac:dyDescent="0.2">
      <c r="B1264" s="637" t="s">
        <v>767</v>
      </c>
      <c r="C1264" s="638"/>
      <c r="D1264" s="437" t="s">
        <v>91</v>
      </c>
      <c r="E1264" s="305">
        <f t="shared" ref="E1264:E1279" si="46">H1264*13490*1.02*1.04</f>
        <v>5309081.2319999998</v>
      </c>
      <c r="F1264" s="262"/>
      <c r="G1264" s="140">
        <f t="shared" si="45"/>
        <v>4687261.4879999999</v>
      </c>
      <c r="H1264" s="3">
        <v>371</v>
      </c>
      <c r="I1264" s="3"/>
    </row>
    <row r="1265" spans="2:9" s="238" customFormat="1" ht="27.75" customHeight="1" x14ac:dyDescent="0.2">
      <c r="B1265" s="886" t="s">
        <v>768</v>
      </c>
      <c r="C1265" s="887"/>
      <c r="D1265" s="437" t="s">
        <v>91</v>
      </c>
      <c r="E1265" s="305">
        <f t="shared" si="46"/>
        <v>5509423.9199999999</v>
      </c>
      <c r="F1265" s="262"/>
      <c r="G1265" s="140">
        <f t="shared" si="45"/>
        <v>4864139.28</v>
      </c>
      <c r="H1265" s="3">
        <v>385</v>
      </c>
      <c r="I1265" s="3"/>
    </row>
    <row r="1266" spans="2:9" s="238" customFormat="1" ht="29.25" customHeight="1" x14ac:dyDescent="0.2">
      <c r="B1266" s="886" t="s">
        <v>769</v>
      </c>
      <c r="C1266" s="887"/>
      <c r="D1266" s="437" t="s">
        <v>91</v>
      </c>
      <c r="E1266" s="305">
        <f t="shared" si="46"/>
        <v>5709766.608</v>
      </c>
      <c r="F1266" s="262"/>
      <c r="G1266" s="140">
        <f t="shared" si="45"/>
        <v>5041017.0719999997</v>
      </c>
      <c r="H1266" s="3">
        <v>399</v>
      </c>
      <c r="I1266" s="3"/>
    </row>
    <row r="1267" spans="2:9" s="238" customFormat="1" ht="30.75" customHeight="1" x14ac:dyDescent="0.2">
      <c r="B1267" s="637" t="s">
        <v>770</v>
      </c>
      <c r="C1267" s="638"/>
      <c r="D1267" s="437" t="s">
        <v>91</v>
      </c>
      <c r="E1267" s="305">
        <f t="shared" si="46"/>
        <v>3548927.6159999999</v>
      </c>
      <c r="F1267" s="262"/>
      <c r="G1267" s="140">
        <f t="shared" si="45"/>
        <v>3133263.7440000004</v>
      </c>
      <c r="H1267" s="3">
        <v>248</v>
      </c>
      <c r="I1267" s="3"/>
    </row>
    <row r="1268" spans="2:9" s="238" customFormat="1" ht="29.25" customHeight="1" x14ac:dyDescent="0.2">
      <c r="B1268" s="637" t="s">
        <v>771</v>
      </c>
      <c r="C1268" s="638"/>
      <c r="D1268" s="437" t="s">
        <v>91</v>
      </c>
      <c r="E1268" s="305">
        <f t="shared" si="46"/>
        <v>3591858.1920000003</v>
      </c>
      <c r="F1268" s="262"/>
      <c r="G1268" s="140">
        <f t="shared" si="45"/>
        <v>3171166.1280000005</v>
      </c>
      <c r="H1268" s="3">
        <v>251</v>
      </c>
      <c r="I1268" s="3"/>
    </row>
    <row r="1269" spans="2:9" s="238" customFormat="1" ht="30" customHeight="1" x14ac:dyDescent="0.2">
      <c r="B1269" s="637" t="s">
        <v>772</v>
      </c>
      <c r="C1269" s="638"/>
      <c r="D1269" s="437" t="s">
        <v>91</v>
      </c>
      <c r="E1269" s="305">
        <f t="shared" si="46"/>
        <v>1863186.9983999997</v>
      </c>
      <c r="F1269" s="262"/>
      <c r="G1269" s="140">
        <f t="shared" si="45"/>
        <v>1644963.4656</v>
      </c>
      <c r="H1269" s="3">
        <v>130.19999999999999</v>
      </c>
      <c r="I1269" s="3"/>
    </row>
    <row r="1270" spans="2:9" s="238" customFormat="1" ht="31.5" customHeight="1" x14ac:dyDescent="0.2">
      <c r="B1270" s="637" t="s">
        <v>773</v>
      </c>
      <c r="C1270" s="638"/>
      <c r="D1270" s="437" t="s">
        <v>91</v>
      </c>
      <c r="E1270" s="305">
        <f t="shared" si="46"/>
        <v>2103598.2240000004</v>
      </c>
      <c r="F1270" s="262"/>
      <c r="G1270" s="140">
        <f t="shared" si="45"/>
        <v>1857216.8160000001</v>
      </c>
      <c r="H1270" s="3">
        <v>147</v>
      </c>
      <c r="I1270" s="3"/>
    </row>
    <row r="1271" spans="2:9" s="238" customFormat="1" ht="34.5" customHeight="1" x14ac:dyDescent="0.2">
      <c r="B1271" s="637" t="s">
        <v>774</v>
      </c>
      <c r="C1271" s="638"/>
      <c r="D1271" s="437" t="s">
        <v>91</v>
      </c>
      <c r="E1271" s="305">
        <f t="shared" si="46"/>
        <v>2133649.6272</v>
      </c>
      <c r="F1271" s="262"/>
      <c r="G1271" s="140">
        <f t="shared" si="45"/>
        <v>1883748.4848000002</v>
      </c>
      <c r="H1271" s="3">
        <v>149.1</v>
      </c>
      <c r="I1271" s="3"/>
    </row>
    <row r="1272" spans="2:9" s="238" customFormat="1" ht="29.25" customHeight="1" x14ac:dyDescent="0.2">
      <c r="B1272" s="637" t="s">
        <v>775</v>
      </c>
      <c r="C1272" s="638"/>
      <c r="D1272" s="437" t="s">
        <v>91</v>
      </c>
      <c r="E1272" s="305">
        <f t="shared" si="46"/>
        <v>2464215.0624000002</v>
      </c>
      <c r="F1272" s="262"/>
      <c r="G1272" s="140">
        <f t="shared" si="45"/>
        <v>2175596.8415999999</v>
      </c>
      <c r="H1272" s="3">
        <v>172.2</v>
      </c>
      <c r="I1272" s="3"/>
    </row>
    <row r="1273" spans="2:9" s="238" customFormat="1" ht="42" customHeight="1" x14ac:dyDescent="0.2">
      <c r="B1273" s="637" t="s">
        <v>776</v>
      </c>
      <c r="C1273" s="638"/>
      <c r="D1273" s="438" t="s">
        <v>91</v>
      </c>
      <c r="E1273" s="305">
        <f t="shared" si="46"/>
        <v>2524317.8688000003</v>
      </c>
      <c r="F1273" s="262"/>
      <c r="G1273" s="140">
        <f t="shared" si="45"/>
        <v>2228660.1792000001</v>
      </c>
      <c r="H1273" s="3">
        <v>176.4</v>
      </c>
      <c r="I1273" s="3"/>
    </row>
    <row r="1274" spans="2:9" s="238" customFormat="1" ht="41.25" customHeight="1" x14ac:dyDescent="0.2">
      <c r="B1274" s="637" t="s">
        <v>777</v>
      </c>
      <c r="C1274" s="638"/>
      <c r="D1274" s="438" t="s">
        <v>91</v>
      </c>
      <c r="E1274" s="305">
        <f t="shared" si="46"/>
        <v>3275602.9488000004</v>
      </c>
      <c r="F1274" s="262"/>
      <c r="G1274" s="140">
        <f t="shared" si="45"/>
        <v>2891951.8991999999</v>
      </c>
      <c r="H1274" s="3">
        <v>228.9</v>
      </c>
      <c r="I1274" s="3"/>
    </row>
    <row r="1275" spans="2:9" s="238" customFormat="1" ht="32.25" customHeight="1" x14ac:dyDescent="0.2">
      <c r="B1275" s="637" t="s">
        <v>778</v>
      </c>
      <c r="C1275" s="638"/>
      <c r="D1275" s="438" t="s">
        <v>91</v>
      </c>
      <c r="E1275" s="305">
        <f t="shared" si="46"/>
        <v>2464215.0624000002</v>
      </c>
      <c r="F1275" s="262"/>
      <c r="G1275" s="140">
        <f t="shared" si="45"/>
        <v>2175596.8415999999</v>
      </c>
      <c r="H1275" s="3">
        <v>172.2</v>
      </c>
      <c r="I1275" s="3"/>
    </row>
    <row r="1276" spans="2:9" s="238" customFormat="1" ht="30.75" customHeight="1" x14ac:dyDescent="0.2">
      <c r="B1276" s="637" t="s">
        <v>779</v>
      </c>
      <c r="C1276" s="638"/>
      <c r="D1276" s="438" t="s">
        <v>91</v>
      </c>
      <c r="E1276" s="305">
        <f t="shared" si="46"/>
        <v>2629497.7800000003</v>
      </c>
      <c r="F1276" s="262"/>
      <c r="G1276" s="140">
        <f t="shared" si="45"/>
        <v>2321521.02</v>
      </c>
      <c r="H1276" s="3">
        <v>183.75</v>
      </c>
      <c r="I1276" s="3"/>
    </row>
    <row r="1277" spans="2:9" ht="31.5" customHeight="1" x14ac:dyDescent="0.2">
      <c r="B1277" s="637" t="s">
        <v>780</v>
      </c>
      <c r="C1277" s="638"/>
      <c r="D1277" s="438" t="s">
        <v>91</v>
      </c>
      <c r="E1277" s="305">
        <f t="shared" si="46"/>
        <v>2779754.7960000001</v>
      </c>
      <c r="F1277" s="262"/>
      <c r="G1277" s="140">
        <f t="shared" si="45"/>
        <v>2454179.3640000001</v>
      </c>
      <c r="H1277" s="3">
        <v>194.25</v>
      </c>
    </row>
    <row r="1278" spans="2:9" ht="15" x14ac:dyDescent="0.2">
      <c r="B1278" s="637" t="s">
        <v>781</v>
      </c>
      <c r="C1278" s="638"/>
      <c r="D1278" s="438" t="s">
        <v>91</v>
      </c>
      <c r="E1278" s="305">
        <f t="shared" si="46"/>
        <v>3155397.3360000001</v>
      </c>
      <c r="F1278" s="262"/>
      <c r="G1278" s="140">
        <f t="shared" si="45"/>
        <v>2785825.2240000004</v>
      </c>
      <c r="H1278" s="3">
        <v>220.5</v>
      </c>
    </row>
    <row r="1279" spans="2:9" ht="15.75" thickBot="1" x14ac:dyDescent="0.25">
      <c r="B1279" s="639" t="s">
        <v>782</v>
      </c>
      <c r="C1279" s="640"/>
      <c r="D1279" s="439" t="s">
        <v>91</v>
      </c>
      <c r="E1279" s="305">
        <f t="shared" si="46"/>
        <v>4222222.1496000001</v>
      </c>
      <c r="F1279" s="262"/>
      <c r="G1279" s="140">
        <f t="shared" si="45"/>
        <v>3727699.4664000003</v>
      </c>
      <c r="H1279" s="3">
        <v>295.05</v>
      </c>
    </row>
    <row r="1280" spans="2:9" ht="25.5" customHeight="1" thickBot="1" x14ac:dyDescent="0.25">
      <c r="B1280" s="632" t="s">
        <v>1794</v>
      </c>
      <c r="C1280" s="633"/>
      <c r="D1280" s="633"/>
      <c r="E1280" s="633"/>
      <c r="F1280" s="634"/>
    </row>
    <row r="1281" spans="2:7" ht="15" x14ac:dyDescent="0.2">
      <c r="B1281" s="886" t="s">
        <v>1795</v>
      </c>
      <c r="C1281" s="887"/>
      <c r="D1281" s="440" t="s">
        <v>91</v>
      </c>
      <c r="E1281" s="305">
        <v>1812000</v>
      </c>
      <c r="F1281" s="525"/>
      <c r="G1281" s="3">
        <v>1504371</v>
      </c>
    </row>
    <row r="1282" spans="2:7" ht="15" x14ac:dyDescent="0.2">
      <c r="B1282" s="886" t="s">
        <v>1796</v>
      </c>
      <c r="C1282" s="887"/>
      <c r="D1282" s="437" t="s">
        <v>91</v>
      </c>
      <c r="E1282" s="305">
        <v>2285000</v>
      </c>
      <c r="F1282" s="526"/>
      <c r="G1282" s="3"/>
    </row>
    <row r="1283" spans="2:7" ht="15" x14ac:dyDescent="0.2">
      <c r="B1283" s="886" t="s">
        <v>1797</v>
      </c>
      <c r="C1283" s="887"/>
      <c r="D1283" s="437" t="s">
        <v>91</v>
      </c>
      <c r="E1283" s="305">
        <v>3461000</v>
      </c>
      <c r="F1283" s="526"/>
      <c r="G1283" s="3"/>
    </row>
    <row r="1284" spans="2:7" ht="15" x14ac:dyDescent="0.2">
      <c r="B1284" s="886" t="s">
        <v>1798</v>
      </c>
      <c r="C1284" s="887"/>
      <c r="D1284" s="437" t="s">
        <v>91</v>
      </c>
      <c r="E1284" s="305">
        <v>5165000</v>
      </c>
      <c r="F1284" s="526"/>
      <c r="G1284" s="3"/>
    </row>
    <row r="1285" spans="2:7" ht="15" x14ac:dyDescent="0.2">
      <c r="B1285" s="886" t="s">
        <v>1799</v>
      </c>
      <c r="C1285" s="887"/>
      <c r="D1285" s="437" t="s">
        <v>91</v>
      </c>
      <c r="E1285" s="305">
        <v>5787000</v>
      </c>
      <c r="F1285" s="526"/>
      <c r="G1285" s="3"/>
    </row>
    <row r="1286" spans="2:7" ht="15" x14ac:dyDescent="0.2">
      <c r="B1286" s="886" t="s">
        <v>1800</v>
      </c>
      <c r="C1286" s="887"/>
      <c r="D1286" s="437" t="s">
        <v>91</v>
      </c>
      <c r="E1286" s="305">
        <v>2231000</v>
      </c>
      <c r="F1286" s="526"/>
      <c r="G1286" s="3">
        <v>1838675</v>
      </c>
    </row>
    <row r="1287" spans="2:7" ht="15" x14ac:dyDescent="0.2">
      <c r="B1287" s="886" t="s">
        <v>1801</v>
      </c>
      <c r="C1287" s="887"/>
      <c r="D1287" s="437" t="s">
        <v>91</v>
      </c>
      <c r="E1287" s="305">
        <v>2407000</v>
      </c>
      <c r="F1287" s="526"/>
      <c r="G1287" s="3">
        <v>1983540</v>
      </c>
    </row>
    <row r="1288" spans="2:7" ht="15" x14ac:dyDescent="0.2">
      <c r="B1288" s="886" t="s">
        <v>1802</v>
      </c>
      <c r="C1288" s="887"/>
      <c r="D1288" s="437" t="s">
        <v>91</v>
      </c>
      <c r="E1288" s="305">
        <v>2812000</v>
      </c>
      <c r="F1288" s="526"/>
      <c r="G1288" s="3">
        <v>2317845</v>
      </c>
    </row>
    <row r="1289" spans="2:7" ht="15" x14ac:dyDescent="0.2">
      <c r="B1289" s="886" t="s">
        <v>1803</v>
      </c>
      <c r="C1289" s="887"/>
      <c r="D1289" s="437" t="s">
        <v>91</v>
      </c>
      <c r="E1289" s="305">
        <v>3083000</v>
      </c>
      <c r="F1289" s="526"/>
      <c r="G1289" s="3">
        <v>2540714</v>
      </c>
    </row>
    <row r="1290" spans="2:7" ht="15" x14ac:dyDescent="0.2">
      <c r="B1290" s="886" t="s">
        <v>1804</v>
      </c>
      <c r="C1290" s="887"/>
      <c r="D1290" s="437" t="s">
        <v>91</v>
      </c>
      <c r="E1290" s="305">
        <v>3285000</v>
      </c>
      <c r="F1290" s="526"/>
      <c r="G1290" s="3">
        <v>2707866</v>
      </c>
    </row>
    <row r="1291" spans="2:7" ht="15" x14ac:dyDescent="0.2">
      <c r="B1291" s="886" t="s">
        <v>1805</v>
      </c>
      <c r="C1291" s="887"/>
      <c r="D1291" s="437" t="s">
        <v>91</v>
      </c>
      <c r="E1291" s="305">
        <v>4245000</v>
      </c>
      <c r="F1291" s="526"/>
      <c r="G1291" s="3">
        <v>3499054</v>
      </c>
    </row>
    <row r="1292" spans="2:7" ht="15" x14ac:dyDescent="0.2">
      <c r="B1292" s="886" t="s">
        <v>1809</v>
      </c>
      <c r="C1292" s="887"/>
      <c r="D1292" s="437" t="s">
        <v>91</v>
      </c>
      <c r="E1292" s="305">
        <v>4353000</v>
      </c>
      <c r="F1292" s="526"/>
      <c r="G1292" s="3"/>
    </row>
    <row r="1293" spans="2:7" ht="28.5" customHeight="1" x14ac:dyDescent="0.2">
      <c r="B1293" s="886" t="s">
        <v>1810</v>
      </c>
      <c r="C1293" s="887"/>
      <c r="D1293" s="438" t="s">
        <v>91</v>
      </c>
      <c r="E1293" s="305">
        <v>5584000</v>
      </c>
      <c r="F1293" s="526"/>
      <c r="G1293" s="3"/>
    </row>
    <row r="1294" spans="2:7" ht="15" x14ac:dyDescent="0.2">
      <c r="B1294" s="886" t="s">
        <v>1811</v>
      </c>
      <c r="C1294" s="887"/>
      <c r="D1294" s="438" t="s">
        <v>91</v>
      </c>
      <c r="E1294" s="305">
        <v>8991000</v>
      </c>
      <c r="F1294" s="526"/>
      <c r="G1294" s="3"/>
    </row>
    <row r="1295" spans="2:7" ht="31.5" customHeight="1" x14ac:dyDescent="0.2">
      <c r="B1295" s="886" t="s">
        <v>1812</v>
      </c>
      <c r="C1295" s="887"/>
      <c r="D1295" s="438" t="s">
        <v>91</v>
      </c>
      <c r="E1295" s="305">
        <v>10478000</v>
      </c>
      <c r="F1295" s="526"/>
      <c r="G1295" s="3"/>
    </row>
    <row r="1296" spans="2:7" ht="31.5" customHeight="1" x14ac:dyDescent="0.2">
      <c r="B1296" s="886" t="s">
        <v>1813</v>
      </c>
      <c r="C1296" s="887"/>
      <c r="D1296" s="438" t="s">
        <v>91</v>
      </c>
      <c r="E1296" s="305">
        <v>13452000</v>
      </c>
      <c r="F1296" s="526"/>
      <c r="G1296" s="3"/>
    </row>
    <row r="1297" spans="2:7" ht="15" x14ac:dyDescent="0.2">
      <c r="B1297" s="886" t="s">
        <v>1814</v>
      </c>
      <c r="C1297" s="887"/>
      <c r="D1297" s="438" t="s">
        <v>91</v>
      </c>
      <c r="E1297" s="305">
        <v>15954000</v>
      </c>
      <c r="F1297" s="526"/>
      <c r="G1297" s="3"/>
    </row>
    <row r="1298" spans="2:7" ht="15" x14ac:dyDescent="0.2">
      <c r="B1298" s="886" t="s">
        <v>1806</v>
      </c>
      <c r="C1298" s="887"/>
      <c r="D1298" s="438" t="s">
        <v>91</v>
      </c>
      <c r="E1298" s="305">
        <v>5584000</v>
      </c>
      <c r="F1298" s="526"/>
      <c r="G1298" s="3">
        <v>4602258</v>
      </c>
    </row>
    <row r="1299" spans="2:7" ht="15" x14ac:dyDescent="0.2">
      <c r="B1299" s="886" t="s">
        <v>1807</v>
      </c>
      <c r="C1299" s="887"/>
      <c r="D1299" s="438" t="s">
        <v>91</v>
      </c>
      <c r="E1299" s="305">
        <v>5990000</v>
      </c>
      <c r="F1299" s="526"/>
      <c r="G1299" s="3">
        <v>4936562</v>
      </c>
    </row>
    <row r="1300" spans="2:7" ht="15" x14ac:dyDescent="0.2">
      <c r="B1300" s="886" t="s">
        <v>1808</v>
      </c>
      <c r="C1300" s="887"/>
      <c r="D1300" s="438" t="s">
        <v>91</v>
      </c>
      <c r="E1300" s="305">
        <v>6692000</v>
      </c>
      <c r="F1300" s="526"/>
      <c r="G1300" s="3">
        <v>5516023</v>
      </c>
    </row>
    <row r="1301" spans="2:7" ht="15" x14ac:dyDescent="0.2">
      <c r="B1301" s="637" t="s">
        <v>1815</v>
      </c>
      <c r="C1301" s="638"/>
      <c r="D1301" s="438" t="s">
        <v>91</v>
      </c>
      <c r="E1301" s="305">
        <v>1893000</v>
      </c>
      <c r="F1301" s="526"/>
      <c r="G1301" s="3"/>
    </row>
    <row r="1302" spans="2:7" ht="15" x14ac:dyDescent="0.2">
      <c r="B1302" s="637" t="s">
        <v>1816</v>
      </c>
      <c r="C1302" s="638"/>
      <c r="D1302" s="438" t="s">
        <v>91</v>
      </c>
      <c r="E1302" s="305">
        <v>2330000</v>
      </c>
      <c r="F1302" s="526"/>
      <c r="G1302" s="3"/>
    </row>
    <row r="1303" spans="2:7" ht="15" x14ac:dyDescent="0.2">
      <c r="B1303" s="637" t="s">
        <v>1817</v>
      </c>
      <c r="C1303" s="638"/>
      <c r="D1303" s="438" t="s">
        <v>91</v>
      </c>
      <c r="E1303" s="305">
        <v>2787000</v>
      </c>
      <c r="F1303" s="526"/>
      <c r="G1303" s="3"/>
    </row>
    <row r="1304" spans="2:7" ht="15" x14ac:dyDescent="0.2">
      <c r="B1304" s="637" t="s">
        <v>1818</v>
      </c>
      <c r="C1304" s="638"/>
      <c r="D1304" s="438" t="s">
        <v>91</v>
      </c>
      <c r="E1304" s="305">
        <v>3047000</v>
      </c>
      <c r="F1304" s="526"/>
      <c r="G1304" s="3"/>
    </row>
    <row r="1305" spans="2:7" ht="15" x14ac:dyDescent="0.2">
      <c r="B1305" s="637" t="s">
        <v>1819</v>
      </c>
      <c r="C1305" s="638"/>
      <c r="D1305" s="438" t="s">
        <v>91</v>
      </c>
      <c r="E1305" s="305">
        <v>3380000</v>
      </c>
      <c r="F1305" s="526"/>
      <c r="G1305" s="3"/>
    </row>
    <row r="1306" spans="2:7" ht="15" x14ac:dyDescent="0.2">
      <c r="B1306" s="637" t="s">
        <v>1820</v>
      </c>
      <c r="C1306" s="638"/>
      <c r="D1306" s="438" t="s">
        <v>91</v>
      </c>
      <c r="E1306" s="305">
        <v>3786000</v>
      </c>
      <c r="F1306" s="526"/>
      <c r="G1306" s="3"/>
    </row>
    <row r="1307" spans="2:7" ht="15" x14ac:dyDescent="0.2">
      <c r="B1307" s="637" t="s">
        <v>1821</v>
      </c>
      <c r="C1307" s="638"/>
      <c r="D1307" s="438" t="s">
        <v>91</v>
      </c>
      <c r="E1307" s="305">
        <v>4800000</v>
      </c>
      <c r="F1307" s="526"/>
      <c r="G1307" s="3"/>
    </row>
    <row r="1308" spans="2:7" ht="15" x14ac:dyDescent="0.2">
      <c r="B1308" s="637" t="s">
        <v>1822</v>
      </c>
      <c r="C1308" s="638"/>
      <c r="D1308" s="438" t="s">
        <v>91</v>
      </c>
      <c r="E1308" s="305">
        <v>5408000</v>
      </c>
      <c r="F1308" s="526"/>
      <c r="G1308" s="3"/>
    </row>
  </sheetData>
  <mergeCells count="1212">
    <mergeCell ref="B958:C958"/>
    <mergeCell ref="B959:C959"/>
    <mergeCell ref="B960:C960"/>
    <mergeCell ref="B962:C962"/>
    <mergeCell ref="B963:C963"/>
    <mergeCell ref="B961:C961"/>
    <mergeCell ref="B1245:C1245"/>
    <mergeCell ref="B1246:C1246"/>
    <mergeCell ref="B1249:C1249"/>
    <mergeCell ref="B1260:C1260"/>
    <mergeCell ref="B1261:C1261"/>
    <mergeCell ref="B1254:C1254"/>
    <mergeCell ref="B1258:C1258"/>
    <mergeCell ref="B1259:C1259"/>
    <mergeCell ref="B1242:C1242"/>
    <mergeCell ref="B1243:C1243"/>
    <mergeCell ref="B1244:C1244"/>
    <mergeCell ref="B1233:C1233"/>
    <mergeCell ref="B1234:C1234"/>
    <mergeCell ref="B1235:C1235"/>
    <mergeCell ref="B1236:C1236"/>
    <mergeCell ref="B1237:C1237"/>
    <mergeCell ref="B1238:C1238"/>
    <mergeCell ref="B1223:C1223"/>
    <mergeCell ref="B1230:C1230"/>
    <mergeCell ref="B1231:C1231"/>
    <mergeCell ref="B1232:C1232"/>
    <mergeCell ref="B1247:C1247"/>
    <mergeCell ref="B1250:F1250"/>
    <mergeCell ref="B1252:C1252"/>
    <mergeCell ref="B1255:F1255"/>
    <mergeCell ref="B1256:C1256"/>
    <mergeCell ref="B1229:C1229"/>
    <mergeCell ref="B1218:C1218"/>
    <mergeCell ref="B1219:F1219"/>
    <mergeCell ref="B1220:C1220"/>
    <mergeCell ref="B1221:C1221"/>
    <mergeCell ref="B1222:C1222"/>
    <mergeCell ref="B1206:C1206"/>
    <mergeCell ref="B1207:C1207"/>
    <mergeCell ref="B1208:C1208"/>
    <mergeCell ref="B1209:C1209"/>
    <mergeCell ref="B1210:C1210"/>
    <mergeCell ref="B1211:C1211"/>
    <mergeCell ref="B1224:C1224"/>
    <mergeCell ref="B1225:C1225"/>
    <mergeCell ref="B1226:C1226"/>
    <mergeCell ref="B1227:C1227"/>
    <mergeCell ref="B1228:C1228"/>
    <mergeCell ref="B1279:C1279"/>
    <mergeCell ref="B1269:C1269"/>
    <mergeCell ref="B1270:C1270"/>
    <mergeCell ref="B1271:C1271"/>
    <mergeCell ref="B1272:C1272"/>
    <mergeCell ref="B1273:C1273"/>
    <mergeCell ref="B1274:C1274"/>
    <mergeCell ref="B1263:C1263"/>
    <mergeCell ref="B1264:C1264"/>
    <mergeCell ref="B1265:C1265"/>
    <mergeCell ref="B1266:C1266"/>
    <mergeCell ref="B1267:C1267"/>
    <mergeCell ref="B1268:C1268"/>
    <mergeCell ref="B1275:C1275"/>
    <mergeCell ref="B1276:C1276"/>
    <mergeCell ref="B1277:C1277"/>
    <mergeCell ref="B1262:F1262"/>
    <mergeCell ref="B1278:C1278"/>
    <mergeCell ref="B1257:C1257"/>
    <mergeCell ref="B1239:F1239"/>
    <mergeCell ref="B1193:C1193"/>
    <mergeCell ref="B1181:C1181"/>
    <mergeCell ref="B1182:C1182"/>
    <mergeCell ref="B1183:C1183"/>
    <mergeCell ref="B1184:C1184"/>
    <mergeCell ref="B1185:F1185"/>
    <mergeCell ref="B1186:C1186"/>
    <mergeCell ref="B1200:C1200"/>
    <mergeCell ref="B1201:C1201"/>
    <mergeCell ref="B1202:F1202"/>
    <mergeCell ref="B1203:C1203"/>
    <mergeCell ref="B1204:C1204"/>
    <mergeCell ref="B1205:C1205"/>
    <mergeCell ref="B1194:C1194"/>
    <mergeCell ref="B1195:C1195"/>
    <mergeCell ref="B1196:F1196"/>
    <mergeCell ref="B1197:C1197"/>
    <mergeCell ref="B1198:F1198"/>
    <mergeCell ref="B1199:C1199"/>
    <mergeCell ref="B1212:F1212"/>
    <mergeCell ref="B1213:C1213"/>
    <mergeCell ref="B1214:C1214"/>
    <mergeCell ref="B1215:C1215"/>
    <mergeCell ref="B1216:C1216"/>
    <mergeCell ref="B1217:C1217"/>
    <mergeCell ref="B1248:C1248"/>
    <mergeCell ref="B1251:C1251"/>
    <mergeCell ref="B1253:C1253"/>
    <mergeCell ref="B1240:C1240"/>
    <mergeCell ref="B1241:C1241"/>
    <mergeCell ref="B1174:C1174"/>
    <mergeCell ref="B1175:C1175"/>
    <mergeCell ref="B1176:F1176"/>
    <mergeCell ref="B1178:C1178"/>
    <mergeCell ref="B1179:C1179"/>
    <mergeCell ref="B1180:F1180"/>
    <mergeCell ref="B1169:C1169"/>
    <mergeCell ref="B1170:C1170"/>
    <mergeCell ref="B1171:C1171"/>
    <mergeCell ref="B1172:C1172"/>
    <mergeCell ref="B1173:F1173"/>
    <mergeCell ref="B1187:C1187"/>
    <mergeCell ref="B1189:C1189"/>
    <mergeCell ref="B1190:C1190"/>
    <mergeCell ref="B1191:C1191"/>
    <mergeCell ref="B1192:C1192"/>
    <mergeCell ref="B1188:C1188"/>
    <mergeCell ref="B1177:C1177"/>
    <mergeCell ref="B1152:C1152"/>
    <mergeCell ref="B1141:C1141"/>
    <mergeCell ref="B1142:C1142"/>
    <mergeCell ref="B1143:C1143"/>
    <mergeCell ref="B1144:C1144"/>
    <mergeCell ref="B1145:C1145"/>
    <mergeCell ref="B1146:C1146"/>
    <mergeCell ref="B1160:C1160"/>
    <mergeCell ref="B1161:F1161"/>
    <mergeCell ref="B1162:C1162"/>
    <mergeCell ref="B1163:C1163"/>
    <mergeCell ref="B1167:C1167"/>
    <mergeCell ref="B1168:C1168"/>
    <mergeCell ref="B1155:C1155"/>
    <mergeCell ref="B1153:C1153"/>
    <mergeCell ref="B1156:C1156"/>
    <mergeCell ref="B1157:F1157"/>
    <mergeCell ref="B1158:C1158"/>
    <mergeCell ref="B1159:C1159"/>
    <mergeCell ref="B1164:C1164"/>
    <mergeCell ref="B1165:C1165"/>
    <mergeCell ref="B1166:C1166"/>
    <mergeCell ref="B1154:C1154"/>
    <mergeCell ref="B1135:C1135"/>
    <mergeCell ref="B1136:C1136"/>
    <mergeCell ref="B1137:C1137"/>
    <mergeCell ref="B1138:C1138"/>
    <mergeCell ref="B1139:C1139"/>
    <mergeCell ref="B1140:C1140"/>
    <mergeCell ref="B1129:C1129"/>
    <mergeCell ref="B1130:C1130"/>
    <mergeCell ref="B1131:C1131"/>
    <mergeCell ref="B1132:C1132"/>
    <mergeCell ref="B1133:C1133"/>
    <mergeCell ref="B1134:C1134"/>
    <mergeCell ref="B1147:C1147"/>
    <mergeCell ref="B1148:C1148"/>
    <mergeCell ref="B1149:C1149"/>
    <mergeCell ref="B1150:C1150"/>
    <mergeCell ref="B1151:C1151"/>
    <mergeCell ref="B1114:C1114"/>
    <mergeCell ref="B1115:C1115"/>
    <mergeCell ref="B1104:C1104"/>
    <mergeCell ref="B1105:F1105"/>
    <mergeCell ref="B1106:C1106"/>
    <mergeCell ref="B1107:C1107"/>
    <mergeCell ref="B1108:C1108"/>
    <mergeCell ref="B1109:C1109"/>
    <mergeCell ref="B1123:C1123"/>
    <mergeCell ref="B1124:C1124"/>
    <mergeCell ref="B1125:C1125"/>
    <mergeCell ref="B1126:C1126"/>
    <mergeCell ref="B1127:C1127"/>
    <mergeCell ref="B1128:C1128"/>
    <mergeCell ref="B1116:C1116"/>
    <mergeCell ref="B1117:C1117"/>
    <mergeCell ref="B1118:C1118"/>
    <mergeCell ref="B1119:C1119"/>
    <mergeCell ref="B1120:C1120"/>
    <mergeCell ref="B1121:C1121"/>
    <mergeCell ref="B1122:C1122"/>
    <mergeCell ref="B1094:C1094"/>
    <mergeCell ref="B1096:C1096"/>
    <mergeCell ref="B1098:C1098"/>
    <mergeCell ref="B1099:C1099"/>
    <mergeCell ref="B1102:C1102"/>
    <mergeCell ref="B1103:C1103"/>
    <mergeCell ref="B1088:C1088"/>
    <mergeCell ref="B1089:C1089"/>
    <mergeCell ref="B1090:C1090"/>
    <mergeCell ref="B1091:C1091"/>
    <mergeCell ref="B1092:F1092"/>
    <mergeCell ref="B1093:F1093"/>
    <mergeCell ref="B1097:C1097"/>
    <mergeCell ref="B1110:C1110"/>
    <mergeCell ref="B1111:C1111"/>
    <mergeCell ref="B1112:C1112"/>
    <mergeCell ref="B1113:C1113"/>
    <mergeCell ref="B1100:C1100"/>
    <mergeCell ref="B1101:C1101"/>
    <mergeCell ref="B1095:C1095"/>
    <mergeCell ref="B1085:C1085"/>
    <mergeCell ref="B1086:C1086"/>
    <mergeCell ref="B1087:C1087"/>
    <mergeCell ref="B1076:C1076"/>
    <mergeCell ref="B1077:C1077"/>
    <mergeCell ref="B1078:C1078"/>
    <mergeCell ref="B1079:C1079"/>
    <mergeCell ref="B1080:C1080"/>
    <mergeCell ref="B1081:C1081"/>
    <mergeCell ref="B1035:F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16:C1016"/>
    <mergeCell ref="B1017:C1017"/>
    <mergeCell ref="B1018:F1018"/>
    <mergeCell ref="B1019:C1019"/>
    <mergeCell ref="B1021:C1021"/>
    <mergeCell ref="B1023:C1023"/>
    <mergeCell ref="B1010:C1010"/>
    <mergeCell ref="B1011:C1011"/>
    <mergeCell ref="B1012:C1012"/>
    <mergeCell ref="B1013:C1013"/>
    <mergeCell ref="B1014:C1014"/>
    <mergeCell ref="B1015:C1015"/>
    <mergeCell ref="B1030:F1030"/>
    <mergeCell ref="B1031:C1031"/>
    <mergeCell ref="B1032:C1032"/>
    <mergeCell ref="B1033:C1033"/>
    <mergeCell ref="B1034:C1034"/>
    <mergeCell ref="B1020:C1020"/>
    <mergeCell ref="B1022:C1022"/>
    <mergeCell ref="B1024:C1024"/>
    <mergeCell ref="B1025:C1025"/>
    <mergeCell ref="B1026:C1026"/>
    <mergeCell ref="B1027:C1027"/>
    <mergeCell ref="B1028:C1028"/>
    <mergeCell ref="B1029:C1029"/>
    <mergeCell ref="B997:C997"/>
    <mergeCell ref="B986:F986"/>
    <mergeCell ref="B987:C987"/>
    <mergeCell ref="B988:C988"/>
    <mergeCell ref="B989:C989"/>
    <mergeCell ref="B990:C990"/>
    <mergeCell ref="B991:C991"/>
    <mergeCell ref="B1004:C1004"/>
    <mergeCell ref="B1005:C1005"/>
    <mergeCell ref="B1006:C1006"/>
    <mergeCell ref="B1007:F1007"/>
    <mergeCell ref="B1008:C1008"/>
    <mergeCell ref="B1009:C1009"/>
    <mergeCell ref="B998:C998"/>
    <mergeCell ref="B999:C999"/>
    <mergeCell ref="B1000:C1000"/>
    <mergeCell ref="B1001:C1001"/>
    <mergeCell ref="B1002:C1002"/>
    <mergeCell ref="B1003:C1003"/>
    <mergeCell ref="B978:C978"/>
    <mergeCell ref="B979:F979"/>
    <mergeCell ref="B980:C980"/>
    <mergeCell ref="B981:C981"/>
    <mergeCell ref="B983:C983"/>
    <mergeCell ref="B985:C985"/>
    <mergeCell ref="B972:C972"/>
    <mergeCell ref="B973:C973"/>
    <mergeCell ref="B974:F974"/>
    <mergeCell ref="B975:C975"/>
    <mergeCell ref="B976:C976"/>
    <mergeCell ref="B977:C977"/>
    <mergeCell ref="B992:C992"/>
    <mergeCell ref="B993:C993"/>
    <mergeCell ref="B994:C994"/>
    <mergeCell ref="B995:C995"/>
    <mergeCell ref="B996:C996"/>
    <mergeCell ref="B982:C982"/>
    <mergeCell ref="B984:C984"/>
    <mergeCell ref="B940:C940"/>
    <mergeCell ref="B927:C927"/>
    <mergeCell ref="B928:C928"/>
    <mergeCell ref="B929:C929"/>
    <mergeCell ref="B930:C930"/>
    <mergeCell ref="B933:F933"/>
    <mergeCell ref="B934:F934"/>
    <mergeCell ref="B966:C966"/>
    <mergeCell ref="B967:C967"/>
    <mergeCell ref="B968:C968"/>
    <mergeCell ref="B969:F969"/>
    <mergeCell ref="B970:C970"/>
    <mergeCell ref="B971:C971"/>
    <mergeCell ref="B941:F941"/>
    <mergeCell ref="B942:C942"/>
    <mergeCell ref="B943:C943"/>
    <mergeCell ref="B944:C944"/>
    <mergeCell ref="B964:F964"/>
    <mergeCell ref="B965:C965"/>
    <mergeCell ref="B945:F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21:C921"/>
    <mergeCell ref="B922:C922"/>
    <mergeCell ref="B923:C923"/>
    <mergeCell ref="B924:C924"/>
    <mergeCell ref="B925:C925"/>
    <mergeCell ref="B926:C926"/>
    <mergeCell ref="B915:F915"/>
    <mergeCell ref="B916:C916"/>
    <mergeCell ref="B917:C917"/>
    <mergeCell ref="B918:C918"/>
    <mergeCell ref="B919:C919"/>
    <mergeCell ref="B920:C920"/>
    <mergeCell ref="B935:C935"/>
    <mergeCell ref="B936:C936"/>
    <mergeCell ref="B937:C937"/>
    <mergeCell ref="B938:C938"/>
    <mergeCell ref="B939:C939"/>
    <mergeCell ref="B902:C902"/>
    <mergeCell ref="B891:F891"/>
    <mergeCell ref="B892:C892"/>
    <mergeCell ref="B893:C893"/>
    <mergeCell ref="B894:C894"/>
    <mergeCell ref="B895:C895"/>
    <mergeCell ref="B896:C896"/>
    <mergeCell ref="B909:C909"/>
    <mergeCell ref="B910:C910"/>
    <mergeCell ref="B911:C911"/>
    <mergeCell ref="B912:F912"/>
    <mergeCell ref="B913:C913"/>
    <mergeCell ref="B914:C914"/>
    <mergeCell ref="B903:C903"/>
    <mergeCell ref="B904:C904"/>
    <mergeCell ref="B905:C905"/>
    <mergeCell ref="B906:C906"/>
    <mergeCell ref="B907:C907"/>
    <mergeCell ref="B908:C908"/>
    <mergeCell ref="B885:C885"/>
    <mergeCell ref="B886:C886"/>
    <mergeCell ref="B887:C887"/>
    <mergeCell ref="B888:C888"/>
    <mergeCell ref="B889:C889"/>
    <mergeCell ref="B890:C890"/>
    <mergeCell ref="B879:C879"/>
    <mergeCell ref="B880:C880"/>
    <mergeCell ref="B881:C881"/>
    <mergeCell ref="B882:C882"/>
    <mergeCell ref="B883:C883"/>
    <mergeCell ref="B884:C884"/>
    <mergeCell ref="B897:C897"/>
    <mergeCell ref="B898:C898"/>
    <mergeCell ref="B899:C899"/>
    <mergeCell ref="B900:C900"/>
    <mergeCell ref="B901:E901"/>
    <mergeCell ref="B866:F866"/>
    <mergeCell ref="B855:C855"/>
    <mergeCell ref="B856:C856"/>
    <mergeCell ref="B857:C857"/>
    <mergeCell ref="B858:F858"/>
    <mergeCell ref="B859:F859"/>
    <mergeCell ref="B860:C860"/>
    <mergeCell ref="B873:C873"/>
    <mergeCell ref="B874:C874"/>
    <mergeCell ref="B875:C875"/>
    <mergeCell ref="B876:C876"/>
    <mergeCell ref="B877:F877"/>
    <mergeCell ref="B878:C878"/>
    <mergeCell ref="B867:C867"/>
    <mergeCell ref="B868:C868"/>
    <mergeCell ref="B869:C869"/>
    <mergeCell ref="B870:C870"/>
    <mergeCell ref="B871:C871"/>
    <mergeCell ref="B872:F872"/>
    <mergeCell ref="B849:C849"/>
    <mergeCell ref="B850:C850"/>
    <mergeCell ref="B851:F851"/>
    <mergeCell ref="B852:C852"/>
    <mergeCell ref="B853:C853"/>
    <mergeCell ref="B854:C854"/>
    <mergeCell ref="B843:C843"/>
    <mergeCell ref="B844:C844"/>
    <mergeCell ref="B845:C845"/>
    <mergeCell ref="B846:C846"/>
    <mergeCell ref="B847:C847"/>
    <mergeCell ref="B848:F848"/>
    <mergeCell ref="B861:C861"/>
    <mergeCell ref="B862:C862"/>
    <mergeCell ref="B863:C863"/>
    <mergeCell ref="B864:C864"/>
    <mergeCell ref="B865:C865"/>
    <mergeCell ref="B827:C827"/>
    <mergeCell ref="B816:C816"/>
    <mergeCell ref="B817:C817"/>
    <mergeCell ref="B818:C818"/>
    <mergeCell ref="B819:C819"/>
    <mergeCell ref="B820:C820"/>
    <mergeCell ref="B821:C821"/>
    <mergeCell ref="B837:C837"/>
    <mergeCell ref="B838:C838"/>
    <mergeCell ref="B839:C839"/>
    <mergeCell ref="B840:C840"/>
    <mergeCell ref="B841:C841"/>
    <mergeCell ref="B842:C842"/>
    <mergeCell ref="B828:C828"/>
    <mergeCell ref="B829:F829"/>
    <mergeCell ref="B830:C830"/>
    <mergeCell ref="B831:C831"/>
    <mergeCell ref="B834:C834"/>
    <mergeCell ref="B836:C836"/>
    <mergeCell ref="B832:C832"/>
    <mergeCell ref="B833:C833"/>
    <mergeCell ref="B835:C835"/>
    <mergeCell ref="B810:C810"/>
    <mergeCell ref="B811:C811"/>
    <mergeCell ref="B812:C812"/>
    <mergeCell ref="B813:C813"/>
    <mergeCell ref="B814:C814"/>
    <mergeCell ref="B815:C815"/>
    <mergeCell ref="B799:C799"/>
    <mergeCell ref="B801:C801"/>
    <mergeCell ref="B802:C802"/>
    <mergeCell ref="B807:C807"/>
    <mergeCell ref="B808:C808"/>
    <mergeCell ref="B809:C809"/>
    <mergeCell ref="B822:C822"/>
    <mergeCell ref="B823:C823"/>
    <mergeCell ref="B824:C824"/>
    <mergeCell ref="B825:C825"/>
    <mergeCell ref="B826:C826"/>
    <mergeCell ref="B800:C800"/>
    <mergeCell ref="B803:C803"/>
    <mergeCell ref="B804:C804"/>
    <mergeCell ref="B805:C805"/>
    <mergeCell ref="B806:C806"/>
    <mergeCell ref="B758:C758"/>
    <mergeCell ref="B689:F689"/>
    <mergeCell ref="B690:C690"/>
    <mergeCell ref="B691:C691"/>
    <mergeCell ref="B692:C692"/>
    <mergeCell ref="B725:C725"/>
    <mergeCell ref="B728:C728"/>
    <mergeCell ref="B793:F793"/>
    <mergeCell ref="B794:C794"/>
    <mergeCell ref="B795:C795"/>
    <mergeCell ref="B796:C796"/>
    <mergeCell ref="B797:C797"/>
    <mergeCell ref="B798:C798"/>
    <mergeCell ref="B761:C761"/>
    <mergeCell ref="B781:C781"/>
    <mergeCell ref="B782:C782"/>
    <mergeCell ref="B783:C783"/>
    <mergeCell ref="B784:C784"/>
    <mergeCell ref="B785:C785"/>
    <mergeCell ref="B683:C683"/>
    <mergeCell ref="B684:C684"/>
    <mergeCell ref="B685:C685"/>
    <mergeCell ref="B686:C686"/>
    <mergeCell ref="B687:C687"/>
    <mergeCell ref="B688:C688"/>
    <mergeCell ref="B677:C677"/>
    <mergeCell ref="B678:C678"/>
    <mergeCell ref="B679:C679"/>
    <mergeCell ref="B680:F680"/>
    <mergeCell ref="B681:C681"/>
    <mergeCell ref="B682:C682"/>
    <mergeCell ref="B731:C731"/>
    <mergeCell ref="B734:C734"/>
    <mergeCell ref="B748:C748"/>
    <mergeCell ref="B752:C752"/>
    <mergeCell ref="B755:C755"/>
    <mergeCell ref="B664:C664"/>
    <mergeCell ref="B653:C653"/>
    <mergeCell ref="B654:C654"/>
    <mergeCell ref="B655:C655"/>
    <mergeCell ref="B656:C656"/>
    <mergeCell ref="B657:C657"/>
    <mergeCell ref="B658:C658"/>
    <mergeCell ref="B671:C671"/>
    <mergeCell ref="B672:C672"/>
    <mergeCell ref="B673:C673"/>
    <mergeCell ref="B674:C674"/>
    <mergeCell ref="B675:C675"/>
    <mergeCell ref="B676:C676"/>
    <mergeCell ref="B665:C665"/>
    <mergeCell ref="B666:C666"/>
    <mergeCell ref="B667:C667"/>
    <mergeCell ref="B668:C668"/>
    <mergeCell ref="B669:C669"/>
    <mergeCell ref="B670:C670"/>
    <mergeCell ref="B647:C647"/>
    <mergeCell ref="B648:C648"/>
    <mergeCell ref="B649:C649"/>
    <mergeCell ref="B650:C650"/>
    <mergeCell ref="B651:C651"/>
    <mergeCell ref="B652:C652"/>
    <mergeCell ref="B633:C633"/>
    <mergeCell ref="B640:C640"/>
    <mergeCell ref="B641:C641"/>
    <mergeCell ref="B644:F644"/>
    <mergeCell ref="B645:C645"/>
    <mergeCell ref="B646:C646"/>
    <mergeCell ref="B659:C659"/>
    <mergeCell ref="B660:C660"/>
    <mergeCell ref="B661:C661"/>
    <mergeCell ref="B662:C662"/>
    <mergeCell ref="B663:C663"/>
    <mergeCell ref="B642:C642"/>
    <mergeCell ref="B643:C643"/>
    <mergeCell ref="B634:C634"/>
    <mergeCell ref="B635:C635"/>
    <mergeCell ref="B636:C636"/>
    <mergeCell ref="B638:C638"/>
    <mergeCell ref="B639:C639"/>
    <mergeCell ref="B637:C637"/>
    <mergeCell ref="B620:C620"/>
    <mergeCell ref="B602:F602"/>
    <mergeCell ref="B603:C603"/>
    <mergeCell ref="B605:C605"/>
    <mergeCell ref="B606:C606"/>
    <mergeCell ref="B608:C608"/>
    <mergeCell ref="B613:F613"/>
    <mergeCell ref="B627:C627"/>
    <mergeCell ref="B628:C628"/>
    <mergeCell ref="B629:C629"/>
    <mergeCell ref="B630:C630"/>
    <mergeCell ref="B631:C631"/>
    <mergeCell ref="B632:C632"/>
    <mergeCell ref="B621:C621"/>
    <mergeCell ref="B622:C622"/>
    <mergeCell ref="B623:C623"/>
    <mergeCell ref="B624:C624"/>
    <mergeCell ref="B625:C625"/>
    <mergeCell ref="B626:C626"/>
    <mergeCell ref="B604:C604"/>
    <mergeCell ref="B607:C607"/>
    <mergeCell ref="B618:C618"/>
    <mergeCell ref="B590:C590"/>
    <mergeCell ref="B592:C592"/>
    <mergeCell ref="B594:C594"/>
    <mergeCell ref="B596:C596"/>
    <mergeCell ref="B597:C597"/>
    <mergeCell ref="B599:C599"/>
    <mergeCell ref="B581:C581"/>
    <mergeCell ref="B583:C583"/>
    <mergeCell ref="B585:C585"/>
    <mergeCell ref="B587:C587"/>
    <mergeCell ref="B588:C588"/>
    <mergeCell ref="B589:F589"/>
    <mergeCell ref="B614:C614"/>
    <mergeCell ref="B615:C615"/>
    <mergeCell ref="B616:C616"/>
    <mergeCell ref="B617:C617"/>
    <mergeCell ref="B619:C619"/>
    <mergeCell ref="B600:C600"/>
    <mergeCell ref="B601:C601"/>
    <mergeCell ref="B582:C582"/>
    <mergeCell ref="B584:C584"/>
    <mergeCell ref="B586:C586"/>
    <mergeCell ref="B591:C591"/>
    <mergeCell ref="B593:C593"/>
    <mergeCell ref="B595:C595"/>
    <mergeCell ref="B598:C598"/>
    <mergeCell ref="B580:F580"/>
    <mergeCell ref="B539:F539"/>
    <mergeCell ref="B527:F527"/>
    <mergeCell ref="B540:C540"/>
    <mergeCell ref="B545:C545"/>
    <mergeCell ref="B548:C548"/>
    <mergeCell ref="B549:C549"/>
    <mergeCell ref="B550:C550"/>
    <mergeCell ref="B551:C551"/>
    <mergeCell ref="B552:C552"/>
    <mergeCell ref="B553:C553"/>
    <mergeCell ref="B554:C554"/>
    <mergeCell ref="B530:C530"/>
    <mergeCell ref="B555:C555"/>
    <mergeCell ref="B556:C556"/>
    <mergeCell ref="B557:C557"/>
    <mergeCell ref="B558:C558"/>
    <mergeCell ref="B533:C533"/>
    <mergeCell ref="B529:C529"/>
    <mergeCell ref="B534:C534"/>
    <mergeCell ref="B571:C571"/>
    <mergeCell ref="B572:C572"/>
    <mergeCell ref="B573:C573"/>
    <mergeCell ref="B574:C574"/>
    <mergeCell ref="B575:C575"/>
    <mergeCell ref="B576:C576"/>
    <mergeCell ref="B568:C568"/>
    <mergeCell ref="B569:C569"/>
    <mergeCell ref="B563:F563"/>
    <mergeCell ref="B561:C561"/>
    <mergeCell ref="B562:C562"/>
    <mergeCell ref="B564:C564"/>
    <mergeCell ref="B520:C520"/>
    <mergeCell ref="B521:C521"/>
    <mergeCell ref="B522:C522"/>
    <mergeCell ref="B523:C523"/>
    <mergeCell ref="B524:C524"/>
    <mergeCell ref="B525:C525"/>
    <mergeCell ref="B514:C514"/>
    <mergeCell ref="B515:C515"/>
    <mergeCell ref="B516:F516"/>
    <mergeCell ref="B517:C517"/>
    <mergeCell ref="B518:C518"/>
    <mergeCell ref="B519:C519"/>
    <mergeCell ref="B526:C526"/>
    <mergeCell ref="B528:C528"/>
    <mergeCell ref="B536:C536"/>
    <mergeCell ref="B537:C537"/>
    <mergeCell ref="B538:C538"/>
    <mergeCell ref="B501:C501"/>
    <mergeCell ref="B490:C490"/>
    <mergeCell ref="B491:C491"/>
    <mergeCell ref="B492:C492"/>
    <mergeCell ref="B493:C493"/>
    <mergeCell ref="B494:C494"/>
    <mergeCell ref="B495:C495"/>
    <mergeCell ref="B508:C508"/>
    <mergeCell ref="B509:C509"/>
    <mergeCell ref="B510:C510"/>
    <mergeCell ref="B511:C511"/>
    <mergeCell ref="B512:C512"/>
    <mergeCell ref="B513:C513"/>
    <mergeCell ref="B502:C502"/>
    <mergeCell ref="B503:C503"/>
    <mergeCell ref="B504:C504"/>
    <mergeCell ref="B505:C505"/>
    <mergeCell ref="B506:C506"/>
    <mergeCell ref="B507:C507"/>
    <mergeCell ref="B484:C484"/>
    <mergeCell ref="B485:C485"/>
    <mergeCell ref="B486:C486"/>
    <mergeCell ref="B487:C487"/>
    <mergeCell ref="B488:C488"/>
    <mergeCell ref="B489:C489"/>
    <mergeCell ref="B478:C478"/>
    <mergeCell ref="B479:C479"/>
    <mergeCell ref="B480:C480"/>
    <mergeCell ref="B481:C481"/>
    <mergeCell ref="B482:C482"/>
    <mergeCell ref="B483:C483"/>
    <mergeCell ref="B496:C496"/>
    <mergeCell ref="B497:C497"/>
    <mergeCell ref="B498:C498"/>
    <mergeCell ref="B499:C499"/>
    <mergeCell ref="B500:C500"/>
    <mergeCell ref="B461:C461"/>
    <mergeCell ref="B462:C462"/>
    <mergeCell ref="B477:F477"/>
    <mergeCell ref="B445:C445"/>
    <mergeCell ref="B447:C447"/>
    <mergeCell ref="B463:F463"/>
    <mergeCell ref="B464:C464"/>
    <mergeCell ref="B465:C465"/>
    <mergeCell ref="B466:C466"/>
    <mergeCell ref="B468:C468"/>
    <mergeCell ref="B470:C470"/>
    <mergeCell ref="B471:C471"/>
    <mergeCell ref="B472:C472"/>
    <mergeCell ref="B473:C473"/>
    <mergeCell ref="B475:C475"/>
    <mergeCell ref="B467:C467"/>
    <mergeCell ref="B469:C469"/>
    <mergeCell ref="B476:C476"/>
    <mergeCell ref="B474:C474"/>
    <mergeCell ref="B455:C455"/>
    <mergeCell ref="B456:C456"/>
    <mergeCell ref="B446:C446"/>
    <mergeCell ref="B448:C448"/>
    <mergeCell ref="B450:C450"/>
    <mergeCell ref="B451:C451"/>
    <mergeCell ref="B457:C457"/>
    <mergeCell ref="B439:C439"/>
    <mergeCell ref="B440:C440"/>
    <mergeCell ref="B441:C441"/>
    <mergeCell ref="B442:C442"/>
    <mergeCell ref="B443:C443"/>
    <mergeCell ref="B444:C444"/>
    <mergeCell ref="B430:C430"/>
    <mergeCell ref="B434:F434"/>
    <mergeCell ref="B435:C435"/>
    <mergeCell ref="B436:C436"/>
    <mergeCell ref="B437:F437"/>
    <mergeCell ref="B438:C438"/>
    <mergeCell ref="B431:F431"/>
    <mergeCell ref="B432:C432"/>
    <mergeCell ref="B433:C433"/>
    <mergeCell ref="B459:C459"/>
    <mergeCell ref="B460:C460"/>
    <mergeCell ref="B458:C458"/>
    <mergeCell ref="B452:C452"/>
    <mergeCell ref="B453:C453"/>
    <mergeCell ref="B454:C454"/>
    <mergeCell ref="B410:C410"/>
    <mergeCell ref="B412:C412"/>
    <mergeCell ref="B413:C413"/>
    <mergeCell ref="B414:C414"/>
    <mergeCell ref="B415:C415"/>
    <mergeCell ref="B407:C407"/>
    <mergeCell ref="B408:C408"/>
    <mergeCell ref="B409:F409"/>
    <mergeCell ref="B411:C411"/>
    <mergeCell ref="B422:C422"/>
    <mergeCell ref="B423:C423"/>
    <mergeCell ref="B424:C424"/>
    <mergeCell ref="B427:C427"/>
    <mergeCell ref="B428:C428"/>
    <mergeCell ref="B429:C429"/>
    <mergeCell ref="B416:C416"/>
    <mergeCell ref="B417:C417"/>
    <mergeCell ref="B418:C418"/>
    <mergeCell ref="B419:C419"/>
    <mergeCell ref="B420:F420"/>
    <mergeCell ref="B421:C421"/>
    <mergeCell ref="B425:C425"/>
    <mergeCell ref="B426:C426"/>
    <mergeCell ref="B394:C394"/>
    <mergeCell ref="B383:C383"/>
    <mergeCell ref="B384:C384"/>
    <mergeCell ref="B385:C385"/>
    <mergeCell ref="B386:C386"/>
    <mergeCell ref="B387:C387"/>
    <mergeCell ref="B388:C388"/>
    <mergeCell ref="B401:C401"/>
    <mergeCell ref="B402:C402"/>
    <mergeCell ref="B403:C403"/>
    <mergeCell ref="B404:C404"/>
    <mergeCell ref="B405:C405"/>
    <mergeCell ref="B406:C406"/>
    <mergeCell ref="B395:C395"/>
    <mergeCell ref="B396:C396"/>
    <mergeCell ref="B397:C397"/>
    <mergeCell ref="B398:C398"/>
    <mergeCell ref="B399:C399"/>
    <mergeCell ref="B400:C400"/>
    <mergeCell ref="B377:C377"/>
    <mergeCell ref="B378:C378"/>
    <mergeCell ref="B379:C379"/>
    <mergeCell ref="B380:C380"/>
    <mergeCell ref="B381:C381"/>
    <mergeCell ref="B382:C382"/>
    <mergeCell ref="B371:C371"/>
    <mergeCell ref="B372:C372"/>
    <mergeCell ref="B373:C373"/>
    <mergeCell ref="B374:C374"/>
    <mergeCell ref="B375:C375"/>
    <mergeCell ref="B376:C376"/>
    <mergeCell ref="B389:C389"/>
    <mergeCell ref="B390:C390"/>
    <mergeCell ref="B391:C391"/>
    <mergeCell ref="B392:C392"/>
    <mergeCell ref="B393:C393"/>
    <mergeCell ref="B358:C358"/>
    <mergeCell ref="B348:F348"/>
    <mergeCell ref="B349:C349"/>
    <mergeCell ref="B350:C350"/>
    <mergeCell ref="B351:C351"/>
    <mergeCell ref="B352:C352"/>
    <mergeCell ref="B365:C365"/>
    <mergeCell ref="B366:C366"/>
    <mergeCell ref="B367:C367"/>
    <mergeCell ref="B368:C368"/>
    <mergeCell ref="B369:C369"/>
    <mergeCell ref="B370:C370"/>
    <mergeCell ref="B359:C359"/>
    <mergeCell ref="B360:C360"/>
    <mergeCell ref="B361:C361"/>
    <mergeCell ref="B362:C362"/>
    <mergeCell ref="B363:C363"/>
    <mergeCell ref="B364:C364"/>
    <mergeCell ref="B328:C328"/>
    <mergeCell ref="B329:C329"/>
    <mergeCell ref="B330:C330"/>
    <mergeCell ref="B331:C331"/>
    <mergeCell ref="B332:C332"/>
    <mergeCell ref="B345:C345"/>
    <mergeCell ref="B346:C346"/>
    <mergeCell ref="B347:C347"/>
    <mergeCell ref="B323:C323"/>
    <mergeCell ref="B324:C324"/>
    <mergeCell ref="B344:C344"/>
    <mergeCell ref="B353:C353"/>
    <mergeCell ref="B354:C354"/>
    <mergeCell ref="B355:C355"/>
    <mergeCell ref="B356:C356"/>
    <mergeCell ref="B357:C357"/>
    <mergeCell ref="B343:C343"/>
    <mergeCell ref="B273:C273"/>
    <mergeCell ref="B279:C279"/>
    <mergeCell ref="B280:C280"/>
    <mergeCell ref="B299:C299"/>
    <mergeCell ref="B300:C300"/>
    <mergeCell ref="B301:C301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325:C325"/>
    <mergeCell ref="B315:C315"/>
    <mergeCell ref="B316:C316"/>
    <mergeCell ref="B317:C317"/>
    <mergeCell ref="B319:C319"/>
    <mergeCell ref="B320:C320"/>
    <mergeCell ref="B318:F318"/>
    <mergeCell ref="B321:C321"/>
    <mergeCell ref="B322:C322"/>
    <mergeCell ref="B246:C246"/>
    <mergeCell ref="B247:C247"/>
    <mergeCell ref="B263:C263"/>
    <mergeCell ref="B264:C264"/>
    <mergeCell ref="B265:F265"/>
    <mergeCell ref="B266:C266"/>
    <mergeCell ref="B268:C268"/>
    <mergeCell ref="B270:C270"/>
    <mergeCell ref="B254:C254"/>
    <mergeCell ref="B255:C255"/>
    <mergeCell ref="B259:F259"/>
    <mergeCell ref="B260:C260"/>
    <mergeCell ref="B261:C261"/>
    <mergeCell ref="B262:C262"/>
    <mergeCell ref="B248:C248"/>
    <mergeCell ref="B249:C249"/>
    <mergeCell ref="B250:C250"/>
    <mergeCell ref="B251:C251"/>
    <mergeCell ref="B252:C252"/>
    <mergeCell ref="B256:F256"/>
    <mergeCell ref="B257:C257"/>
    <mergeCell ref="B258:C258"/>
    <mergeCell ref="B267:C267"/>
    <mergeCell ref="B271:C271"/>
    <mergeCell ref="B302:C302"/>
    <mergeCell ref="B272:C272"/>
    <mergeCell ref="B274:C274"/>
    <mergeCell ref="B275:F275"/>
    <mergeCell ref="B276:F276"/>
    <mergeCell ref="B277:C277"/>
    <mergeCell ref="B278:C278"/>
    <mergeCell ref="B253:C253"/>
    <mergeCell ref="B229:C229"/>
    <mergeCell ref="B218:C218"/>
    <mergeCell ref="B219:C219"/>
    <mergeCell ref="B220:C220"/>
    <mergeCell ref="B221:C221"/>
    <mergeCell ref="B222:C222"/>
    <mergeCell ref="B223:C223"/>
    <mergeCell ref="B236:C236"/>
    <mergeCell ref="B237:C237"/>
    <mergeCell ref="B238:C238"/>
    <mergeCell ref="B239:C239"/>
    <mergeCell ref="B240:C240"/>
    <mergeCell ref="B241:C241"/>
    <mergeCell ref="B230:C230"/>
    <mergeCell ref="B231:C231"/>
    <mergeCell ref="B232:C232"/>
    <mergeCell ref="B233:C233"/>
    <mergeCell ref="B234:C234"/>
    <mergeCell ref="B235:C235"/>
    <mergeCell ref="B242:C242"/>
    <mergeCell ref="B243:C243"/>
    <mergeCell ref="B244:C244"/>
    <mergeCell ref="B245:C245"/>
    <mergeCell ref="B212:C212"/>
    <mergeCell ref="B213:C213"/>
    <mergeCell ref="B214:C214"/>
    <mergeCell ref="B215:F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224:C224"/>
    <mergeCell ref="B225:C225"/>
    <mergeCell ref="B226:C226"/>
    <mergeCell ref="B227:C227"/>
    <mergeCell ref="B228:C228"/>
    <mergeCell ref="B193:C193"/>
    <mergeCell ref="B182:C182"/>
    <mergeCell ref="B183:C183"/>
    <mergeCell ref="B184:C184"/>
    <mergeCell ref="B185:C185"/>
    <mergeCell ref="B186:C186"/>
    <mergeCell ref="B187:C187"/>
    <mergeCell ref="B200:C200"/>
    <mergeCell ref="B201:C201"/>
    <mergeCell ref="B202:C202"/>
    <mergeCell ref="B203:C203"/>
    <mergeCell ref="B204:C204"/>
    <mergeCell ref="B205:C205"/>
    <mergeCell ref="B194:C194"/>
    <mergeCell ref="B195:C195"/>
    <mergeCell ref="B196:F196"/>
    <mergeCell ref="B197:C197"/>
    <mergeCell ref="B198:C198"/>
    <mergeCell ref="B199:C199"/>
    <mergeCell ref="B176:C176"/>
    <mergeCell ref="B177:C177"/>
    <mergeCell ref="B178:C178"/>
    <mergeCell ref="B179:F179"/>
    <mergeCell ref="B180:C180"/>
    <mergeCell ref="B181:C181"/>
    <mergeCell ref="B170:C170"/>
    <mergeCell ref="B171:C171"/>
    <mergeCell ref="B172:C172"/>
    <mergeCell ref="B173:C173"/>
    <mergeCell ref="B174:F174"/>
    <mergeCell ref="B175:C175"/>
    <mergeCell ref="B188:C188"/>
    <mergeCell ref="B189:C189"/>
    <mergeCell ref="B190:C190"/>
    <mergeCell ref="B191:C191"/>
    <mergeCell ref="B192:C192"/>
    <mergeCell ref="B157:C157"/>
    <mergeCell ref="B145:C145"/>
    <mergeCell ref="B147:C147"/>
    <mergeCell ref="B148:F148"/>
    <mergeCell ref="B149:C149"/>
    <mergeCell ref="B150:C150"/>
    <mergeCell ref="B151:F151"/>
    <mergeCell ref="B164:C164"/>
    <mergeCell ref="B165:C165"/>
    <mergeCell ref="B166:C166"/>
    <mergeCell ref="B167:C167"/>
    <mergeCell ref="B168:C168"/>
    <mergeCell ref="B146:C146"/>
    <mergeCell ref="B169:C169"/>
    <mergeCell ref="B158:C158"/>
    <mergeCell ref="B159:C159"/>
    <mergeCell ref="B160:C160"/>
    <mergeCell ref="B161:C161"/>
    <mergeCell ref="B162:C162"/>
    <mergeCell ref="B163:C163"/>
    <mergeCell ref="B139:C139"/>
    <mergeCell ref="B140:C140"/>
    <mergeCell ref="B141:C141"/>
    <mergeCell ref="B142:C142"/>
    <mergeCell ref="B143:C143"/>
    <mergeCell ref="B144:C144"/>
    <mergeCell ref="B133:C133"/>
    <mergeCell ref="B134:C134"/>
    <mergeCell ref="B135:C135"/>
    <mergeCell ref="B136:C136"/>
    <mergeCell ref="B137:C137"/>
    <mergeCell ref="B138:C138"/>
    <mergeCell ref="B152:C152"/>
    <mergeCell ref="B153:C153"/>
    <mergeCell ref="B154:C154"/>
    <mergeCell ref="B155:C155"/>
    <mergeCell ref="B156:C156"/>
    <mergeCell ref="B87:F87"/>
    <mergeCell ref="B88:C88"/>
    <mergeCell ref="B89:F89"/>
    <mergeCell ref="B92:C92"/>
    <mergeCell ref="B93:C93"/>
    <mergeCell ref="B127:C127"/>
    <mergeCell ref="B128:C128"/>
    <mergeCell ref="B129:C129"/>
    <mergeCell ref="B130:C130"/>
    <mergeCell ref="B131:C131"/>
    <mergeCell ref="B132:F132"/>
    <mergeCell ref="B121:C121"/>
    <mergeCell ref="B122:C122"/>
    <mergeCell ref="B123:E123"/>
    <mergeCell ref="B124:C124"/>
    <mergeCell ref="B125:C125"/>
    <mergeCell ref="B126:E126"/>
    <mergeCell ref="B115:E115"/>
    <mergeCell ref="B116:C116"/>
    <mergeCell ref="B117:C117"/>
    <mergeCell ref="B118:C118"/>
    <mergeCell ref="B119:C119"/>
    <mergeCell ref="B120:C120"/>
    <mergeCell ref="B109:C109"/>
    <mergeCell ref="B110:C110"/>
    <mergeCell ref="B111:E111"/>
    <mergeCell ref="B112:C112"/>
    <mergeCell ref="B113:E113"/>
    <mergeCell ref="B114:C114"/>
    <mergeCell ref="B105:C105"/>
    <mergeCell ref="B106:E106"/>
    <mergeCell ref="B108:C108"/>
    <mergeCell ref="B97:F97"/>
    <mergeCell ref="B98:E98"/>
    <mergeCell ref="B99:C99"/>
    <mergeCell ref="B100:E100"/>
    <mergeCell ref="B101:C101"/>
    <mergeCell ref="B102:C102"/>
    <mergeCell ref="B2:C2"/>
    <mergeCell ref="C11:E11"/>
    <mergeCell ref="B12:C12"/>
    <mergeCell ref="B14:F14"/>
    <mergeCell ref="B15:F15"/>
    <mergeCell ref="B16:C16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36:C36"/>
    <mergeCell ref="B37:C37"/>
    <mergeCell ref="B38:C38"/>
    <mergeCell ref="B39:C39"/>
    <mergeCell ref="B31:C31"/>
    <mergeCell ref="B32:C32"/>
    <mergeCell ref="B96:C96"/>
    <mergeCell ref="B33:C33"/>
    <mergeCell ref="B34:C34"/>
    <mergeCell ref="B53:C53"/>
    <mergeCell ref="B54:C54"/>
    <mergeCell ref="B55:C55"/>
    <mergeCell ref="B56:C56"/>
    <mergeCell ref="B57:C57"/>
    <mergeCell ref="B58:C58"/>
    <mergeCell ref="B41:C41"/>
    <mergeCell ref="B48:F48"/>
    <mergeCell ref="B49:C49"/>
    <mergeCell ref="B50:C50"/>
    <mergeCell ref="B51:C51"/>
    <mergeCell ref="B52:C52"/>
    <mergeCell ref="B42:C42"/>
    <mergeCell ref="B43:C43"/>
    <mergeCell ref="B44:C44"/>
    <mergeCell ref="B45:C45"/>
    <mergeCell ref="B46:C46"/>
    <mergeCell ref="B47:C47"/>
    <mergeCell ref="B35:C35"/>
    <mergeCell ref="B29:C29"/>
    <mergeCell ref="B30:C30"/>
    <mergeCell ref="B40:C40"/>
    <mergeCell ref="B84:C84"/>
    <mergeCell ref="B85:C85"/>
    <mergeCell ref="B86:C86"/>
    <mergeCell ref="B75:C75"/>
    <mergeCell ref="B76:C76"/>
    <mergeCell ref="B77:C77"/>
    <mergeCell ref="B70:C70"/>
    <mergeCell ref="B71:C71"/>
    <mergeCell ref="B59:C59"/>
    <mergeCell ref="B60:C60"/>
    <mergeCell ref="B570:C570"/>
    <mergeCell ref="B577:C577"/>
    <mergeCell ref="B578:C578"/>
    <mergeCell ref="B579:C579"/>
    <mergeCell ref="B566:C566"/>
    <mergeCell ref="B567:C567"/>
    <mergeCell ref="B535:C535"/>
    <mergeCell ref="B541:C541"/>
    <mergeCell ref="B542:C542"/>
    <mergeCell ref="B543:C543"/>
    <mergeCell ref="B544:C544"/>
    <mergeCell ref="B559:C559"/>
    <mergeCell ref="B546:C546"/>
    <mergeCell ref="B547:C547"/>
    <mergeCell ref="B531:C531"/>
    <mergeCell ref="B532:C532"/>
    <mergeCell ref="B65:C65"/>
    <mergeCell ref="B67:C67"/>
    <mergeCell ref="B68:C68"/>
    <mergeCell ref="B1075:F1075"/>
    <mergeCell ref="B1082:C1082"/>
    <mergeCell ref="B1083:C1083"/>
    <mergeCell ref="B1084:C1084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81:C81"/>
    <mergeCell ref="B83:C83"/>
    <mergeCell ref="B609:F609"/>
    <mergeCell ref="B610:C610"/>
    <mergeCell ref="B611:C611"/>
    <mergeCell ref="B612:C612"/>
    <mergeCell ref="B931:F931"/>
    <mergeCell ref="B932:C932"/>
    <mergeCell ref="B69:C69"/>
    <mergeCell ref="B90:C90"/>
    <mergeCell ref="B91:C91"/>
    <mergeCell ref="B61:F61"/>
    <mergeCell ref="B62:C62"/>
    <mergeCell ref="B63:C63"/>
    <mergeCell ref="B64:C64"/>
    <mergeCell ref="B66:C66"/>
    <mergeCell ref="B80:C80"/>
    <mergeCell ref="B269:C269"/>
    <mergeCell ref="B449:C449"/>
    <mergeCell ref="B565:C565"/>
    <mergeCell ref="B94:C94"/>
    <mergeCell ref="B95:C95"/>
    <mergeCell ref="B560:C560"/>
    <mergeCell ref="B103:C103"/>
    <mergeCell ref="B104:C104"/>
    <mergeCell ref="B72:C72"/>
    <mergeCell ref="B73:C73"/>
    <mergeCell ref="B74:C74"/>
    <mergeCell ref="B82:C82"/>
    <mergeCell ref="B79:C79"/>
    <mergeCell ref="B78:C78"/>
    <mergeCell ref="B107:C107"/>
    <mergeCell ref="B1300:C1300"/>
    <mergeCell ref="B1308:C1308"/>
    <mergeCell ref="B1293:C1293"/>
    <mergeCell ref="B1295:C1295"/>
    <mergeCell ref="B1296:C1296"/>
    <mergeCell ref="B1301:C1301"/>
    <mergeCell ref="B1302:C1302"/>
    <mergeCell ref="B1303:C1303"/>
    <mergeCell ref="B1304:C1304"/>
    <mergeCell ref="B1305:C1305"/>
    <mergeCell ref="B1306:C1306"/>
    <mergeCell ref="B1307:C1307"/>
    <mergeCell ref="B1290:C1290"/>
    <mergeCell ref="B1291:C1291"/>
    <mergeCell ref="B1280:F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2:C1292"/>
    <mergeCell ref="B1294:C1294"/>
    <mergeCell ref="B1297:C1297"/>
    <mergeCell ref="B1298:C1298"/>
    <mergeCell ref="B1299:C1299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334:C334"/>
    <mergeCell ref="B335:C335"/>
    <mergeCell ref="B336:C336"/>
    <mergeCell ref="B337:C337"/>
    <mergeCell ref="B338:C338"/>
    <mergeCell ref="B339:C339"/>
    <mergeCell ref="B340:C340"/>
    <mergeCell ref="B341:C341"/>
    <mergeCell ref="B342:C342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326:C326"/>
    <mergeCell ref="B333:C333"/>
    <mergeCell ref="B327:C327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rowBreaks count="2" manualBreakCount="2">
    <brk id="523" min="1" max="5" man="1"/>
    <brk id="665" min="1" max="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340"/>
  <sheetViews>
    <sheetView view="pageBreakPreview" zoomScaleNormal="100" workbookViewId="0">
      <pane ySplit="12" topLeftCell="A269" activePane="bottomLeft" state="frozen"/>
      <selection pane="bottomLeft" activeCell="O340" sqref="O340"/>
    </sheetView>
  </sheetViews>
  <sheetFormatPr defaultColWidth="7.28515625" defaultRowHeight="15.75" x14ac:dyDescent="0.25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13.28515625" style="5" customWidth="1"/>
    <col min="6" max="6" width="23.5703125" style="579" customWidth="1"/>
    <col min="7" max="7" width="16.5703125" style="5" hidden="1" customWidth="1"/>
    <col min="8" max="8" width="14.28515625" style="4" hidden="1" customWidth="1"/>
    <col min="9" max="10" width="7.28515625" style="2" hidden="1" customWidth="1"/>
    <col min="11" max="257" width="7.28515625" style="2"/>
    <col min="258" max="258" width="8.42578125" style="2" customWidth="1"/>
    <col min="259" max="259" width="29.5703125" style="2" customWidth="1"/>
    <col min="260" max="260" width="46.42578125" style="2" customWidth="1"/>
    <col min="261" max="261" width="15.5703125" style="2" customWidth="1"/>
    <col min="262" max="262" width="23.5703125" style="2" customWidth="1"/>
    <col min="263" max="263" width="16.5703125" style="2" customWidth="1"/>
    <col min="264" max="264" width="0" style="2" hidden="1" customWidth="1"/>
    <col min="265" max="266" width="7.28515625" style="2" customWidth="1"/>
    <col min="267" max="513" width="7.28515625" style="2"/>
    <col min="514" max="514" width="8.42578125" style="2" customWidth="1"/>
    <col min="515" max="515" width="29.5703125" style="2" customWidth="1"/>
    <col min="516" max="516" width="46.42578125" style="2" customWidth="1"/>
    <col min="517" max="517" width="15.5703125" style="2" customWidth="1"/>
    <col min="518" max="518" width="23.5703125" style="2" customWidth="1"/>
    <col min="519" max="519" width="16.5703125" style="2" customWidth="1"/>
    <col min="520" max="520" width="0" style="2" hidden="1" customWidth="1"/>
    <col min="521" max="522" width="7.28515625" style="2" customWidth="1"/>
    <col min="523" max="769" width="7.28515625" style="2"/>
    <col min="770" max="770" width="8.42578125" style="2" customWidth="1"/>
    <col min="771" max="771" width="29.5703125" style="2" customWidth="1"/>
    <col min="772" max="772" width="46.42578125" style="2" customWidth="1"/>
    <col min="773" max="773" width="15.5703125" style="2" customWidth="1"/>
    <col min="774" max="774" width="23.5703125" style="2" customWidth="1"/>
    <col min="775" max="775" width="16.5703125" style="2" customWidth="1"/>
    <col min="776" max="776" width="0" style="2" hidden="1" customWidth="1"/>
    <col min="777" max="778" width="7.28515625" style="2" customWidth="1"/>
    <col min="779" max="1025" width="7.28515625" style="2"/>
    <col min="1026" max="1026" width="8.42578125" style="2" customWidth="1"/>
    <col min="1027" max="1027" width="29.5703125" style="2" customWidth="1"/>
    <col min="1028" max="1028" width="46.42578125" style="2" customWidth="1"/>
    <col min="1029" max="1029" width="15.5703125" style="2" customWidth="1"/>
    <col min="1030" max="1030" width="23.5703125" style="2" customWidth="1"/>
    <col min="1031" max="1031" width="16.5703125" style="2" customWidth="1"/>
    <col min="1032" max="1032" width="0" style="2" hidden="1" customWidth="1"/>
    <col min="1033" max="1034" width="7.28515625" style="2" customWidth="1"/>
    <col min="1035" max="1281" width="7.28515625" style="2"/>
    <col min="1282" max="1282" width="8.42578125" style="2" customWidth="1"/>
    <col min="1283" max="1283" width="29.5703125" style="2" customWidth="1"/>
    <col min="1284" max="1284" width="46.42578125" style="2" customWidth="1"/>
    <col min="1285" max="1285" width="15.5703125" style="2" customWidth="1"/>
    <col min="1286" max="1286" width="23.5703125" style="2" customWidth="1"/>
    <col min="1287" max="1287" width="16.5703125" style="2" customWidth="1"/>
    <col min="1288" max="1288" width="0" style="2" hidden="1" customWidth="1"/>
    <col min="1289" max="1290" width="7.28515625" style="2" customWidth="1"/>
    <col min="1291" max="1537" width="7.28515625" style="2"/>
    <col min="1538" max="1538" width="8.42578125" style="2" customWidth="1"/>
    <col min="1539" max="1539" width="29.5703125" style="2" customWidth="1"/>
    <col min="1540" max="1540" width="46.42578125" style="2" customWidth="1"/>
    <col min="1541" max="1541" width="15.5703125" style="2" customWidth="1"/>
    <col min="1542" max="1542" width="23.5703125" style="2" customWidth="1"/>
    <col min="1543" max="1543" width="16.5703125" style="2" customWidth="1"/>
    <col min="1544" max="1544" width="0" style="2" hidden="1" customWidth="1"/>
    <col min="1545" max="1546" width="7.28515625" style="2" customWidth="1"/>
    <col min="1547" max="1793" width="7.28515625" style="2"/>
    <col min="1794" max="1794" width="8.42578125" style="2" customWidth="1"/>
    <col min="1795" max="1795" width="29.5703125" style="2" customWidth="1"/>
    <col min="1796" max="1796" width="46.42578125" style="2" customWidth="1"/>
    <col min="1797" max="1797" width="15.5703125" style="2" customWidth="1"/>
    <col min="1798" max="1798" width="23.5703125" style="2" customWidth="1"/>
    <col min="1799" max="1799" width="16.5703125" style="2" customWidth="1"/>
    <col min="1800" max="1800" width="0" style="2" hidden="1" customWidth="1"/>
    <col min="1801" max="1802" width="7.28515625" style="2" customWidth="1"/>
    <col min="1803" max="2049" width="7.28515625" style="2"/>
    <col min="2050" max="2050" width="8.42578125" style="2" customWidth="1"/>
    <col min="2051" max="2051" width="29.5703125" style="2" customWidth="1"/>
    <col min="2052" max="2052" width="46.42578125" style="2" customWidth="1"/>
    <col min="2053" max="2053" width="15.5703125" style="2" customWidth="1"/>
    <col min="2054" max="2054" width="23.5703125" style="2" customWidth="1"/>
    <col min="2055" max="2055" width="16.5703125" style="2" customWidth="1"/>
    <col min="2056" max="2056" width="0" style="2" hidden="1" customWidth="1"/>
    <col min="2057" max="2058" width="7.28515625" style="2" customWidth="1"/>
    <col min="2059" max="2305" width="7.28515625" style="2"/>
    <col min="2306" max="2306" width="8.42578125" style="2" customWidth="1"/>
    <col min="2307" max="2307" width="29.5703125" style="2" customWidth="1"/>
    <col min="2308" max="2308" width="46.42578125" style="2" customWidth="1"/>
    <col min="2309" max="2309" width="15.5703125" style="2" customWidth="1"/>
    <col min="2310" max="2310" width="23.5703125" style="2" customWidth="1"/>
    <col min="2311" max="2311" width="16.5703125" style="2" customWidth="1"/>
    <col min="2312" max="2312" width="0" style="2" hidden="1" customWidth="1"/>
    <col min="2313" max="2314" width="7.28515625" style="2" customWidth="1"/>
    <col min="2315" max="2561" width="7.28515625" style="2"/>
    <col min="2562" max="2562" width="8.42578125" style="2" customWidth="1"/>
    <col min="2563" max="2563" width="29.5703125" style="2" customWidth="1"/>
    <col min="2564" max="2564" width="46.42578125" style="2" customWidth="1"/>
    <col min="2565" max="2565" width="15.5703125" style="2" customWidth="1"/>
    <col min="2566" max="2566" width="23.5703125" style="2" customWidth="1"/>
    <col min="2567" max="2567" width="16.5703125" style="2" customWidth="1"/>
    <col min="2568" max="2568" width="0" style="2" hidden="1" customWidth="1"/>
    <col min="2569" max="2570" width="7.28515625" style="2" customWidth="1"/>
    <col min="2571" max="2817" width="7.28515625" style="2"/>
    <col min="2818" max="2818" width="8.42578125" style="2" customWidth="1"/>
    <col min="2819" max="2819" width="29.5703125" style="2" customWidth="1"/>
    <col min="2820" max="2820" width="46.42578125" style="2" customWidth="1"/>
    <col min="2821" max="2821" width="15.5703125" style="2" customWidth="1"/>
    <col min="2822" max="2822" width="23.5703125" style="2" customWidth="1"/>
    <col min="2823" max="2823" width="16.5703125" style="2" customWidth="1"/>
    <col min="2824" max="2824" width="0" style="2" hidden="1" customWidth="1"/>
    <col min="2825" max="2826" width="7.28515625" style="2" customWidth="1"/>
    <col min="2827" max="3073" width="7.28515625" style="2"/>
    <col min="3074" max="3074" width="8.42578125" style="2" customWidth="1"/>
    <col min="3075" max="3075" width="29.5703125" style="2" customWidth="1"/>
    <col min="3076" max="3076" width="46.42578125" style="2" customWidth="1"/>
    <col min="3077" max="3077" width="15.5703125" style="2" customWidth="1"/>
    <col min="3078" max="3078" width="23.5703125" style="2" customWidth="1"/>
    <col min="3079" max="3079" width="16.5703125" style="2" customWidth="1"/>
    <col min="3080" max="3080" width="0" style="2" hidden="1" customWidth="1"/>
    <col min="3081" max="3082" width="7.28515625" style="2" customWidth="1"/>
    <col min="3083" max="3329" width="7.28515625" style="2"/>
    <col min="3330" max="3330" width="8.42578125" style="2" customWidth="1"/>
    <col min="3331" max="3331" width="29.5703125" style="2" customWidth="1"/>
    <col min="3332" max="3332" width="46.42578125" style="2" customWidth="1"/>
    <col min="3333" max="3333" width="15.5703125" style="2" customWidth="1"/>
    <col min="3334" max="3334" width="23.5703125" style="2" customWidth="1"/>
    <col min="3335" max="3335" width="16.5703125" style="2" customWidth="1"/>
    <col min="3336" max="3336" width="0" style="2" hidden="1" customWidth="1"/>
    <col min="3337" max="3338" width="7.28515625" style="2" customWidth="1"/>
    <col min="3339" max="3585" width="7.28515625" style="2"/>
    <col min="3586" max="3586" width="8.42578125" style="2" customWidth="1"/>
    <col min="3587" max="3587" width="29.5703125" style="2" customWidth="1"/>
    <col min="3588" max="3588" width="46.42578125" style="2" customWidth="1"/>
    <col min="3589" max="3589" width="15.5703125" style="2" customWidth="1"/>
    <col min="3590" max="3590" width="23.5703125" style="2" customWidth="1"/>
    <col min="3591" max="3591" width="16.5703125" style="2" customWidth="1"/>
    <col min="3592" max="3592" width="0" style="2" hidden="1" customWidth="1"/>
    <col min="3593" max="3594" width="7.28515625" style="2" customWidth="1"/>
    <col min="3595" max="3841" width="7.28515625" style="2"/>
    <col min="3842" max="3842" width="8.42578125" style="2" customWidth="1"/>
    <col min="3843" max="3843" width="29.5703125" style="2" customWidth="1"/>
    <col min="3844" max="3844" width="46.42578125" style="2" customWidth="1"/>
    <col min="3845" max="3845" width="15.5703125" style="2" customWidth="1"/>
    <col min="3846" max="3846" width="23.5703125" style="2" customWidth="1"/>
    <col min="3847" max="3847" width="16.5703125" style="2" customWidth="1"/>
    <col min="3848" max="3848" width="0" style="2" hidden="1" customWidth="1"/>
    <col min="3849" max="3850" width="7.28515625" style="2" customWidth="1"/>
    <col min="3851" max="4097" width="7.28515625" style="2"/>
    <col min="4098" max="4098" width="8.42578125" style="2" customWidth="1"/>
    <col min="4099" max="4099" width="29.5703125" style="2" customWidth="1"/>
    <col min="4100" max="4100" width="46.42578125" style="2" customWidth="1"/>
    <col min="4101" max="4101" width="15.5703125" style="2" customWidth="1"/>
    <col min="4102" max="4102" width="23.5703125" style="2" customWidth="1"/>
    <col min="4103" max="4103" width="16.5703125" style="2" customWidth="1"/>
    <col min="4104" max="4104" width="0" style="2" hidden="1" customWidth="1"/>
    <col min="4105" max="4106" width="7.28515625" style="2" customWidth="1"/>
    <col min="4107" max="4353" width="7.28515625" style="2"/>
    <col min="4354" max="4354" width="8.42578125" style="2" customWidth="1"/>
    <col min="4355" max="4355" width="29.5703125" style="2" customWidth="1"/>
    <col min="4356" max="4356" width="46.42578125" style="2" customWidth="1"/>
    <col min="4357" max="4357" width="15.5703125" style="2" customWidth="1"/>
    <col min="4358" max="4358" width="23.5703125" style="2" customWidth="1"/>
    <col min="4359" max="4359" width="16.5703125" style="2" customWidth="1"/>
    <col min="4360" max="4360" width="0" style="2" hidden="1" customWidth="1"/>
    <col min="4361" max="4362" width="7.28515625" style="2" customWidth="1"/>
    <col min="4363" max="4609" width="7.28515625" style="2"/>
    <col min="4610" max="4610" width="8.42578125" style="2" customWidth="1"/>
    <col min="4611" max="4611" width="29.5703125" style="2" customWidth="1"/>
    <col min="4612" max="4612" width="46.42578125" style="2" customWidth="1"/>
    <col min="4613" max="4613" width="15.5703125" style="2" customWidth="1"/>
    <col min="4614" max="4614" width="23.5703125" style="2" customWidth="1"/>
    <col min="4615" max="4615" width="16.5703125" style="2" customWidth="1"/>
    <col min="4616" max="4616" width="0" style="2" hidden="1" customWidth="1"/>
    <col min="4617" max="4618" width="7.28515625" style="2" customWidth="1"/>
    <col min="4619" max="4865" width="7.28515625" style="2"/>
    <col min="4866" max="4866" width="8.42578125" style="2" customWidth="1"/>
    <col min="4867" max="4867" width="29.5703125" style="2" customWidth="1"/>
    <col min="4868" max="4868" width="46.42578125" style="2" customWidth="1"/>
    <col min="4869" max="4869" width="15.5703125" style="2" customWidth="1"/>
    <col min="4870" max="4870" width="23.5703125" style="2" customWidth="1"/>
    <col min="4871" max="4871" width="16.5703125" style="2" customWidth="1"/>
    <col min="4872" max="4872" width="0" style="2" hidden="1" customWidth="1"/>
    <col min="4873" max="4874" width="7.28515625" style="2" customWidth="1"/>
    <col min="4875" max="5121" width="7.28515625" style="2"/>
    <col min="5122" max="5122" width="8.42578125" style="2" customWidth="1"/>
    <col min="5123" max="5123" width="29.5703125" style="2" customWidth="1"/>
    <col min="5124" max="5124" width="46.42578125" style="2" customWidth="1"/>
    <col min="5125" max="5125" width="15.5703125" style="2" customWidth="1"/>
    <col min="5126" max="5126" width="23.5703125" style="2" customWidth="1"/>
    <col min="5127" max="5127" width="16.5703125" style="2" customWidth="1"/>
    <col min="5128" max="5128" width="0" style="2" hidden="1" customWidth="1"/>
    <col min="5129" max="5130" width="7.28515625" style="2" customWidth="1"/>
    <col min="5131" max="5377" width="7.28515625" style="2"/>
    <col min="5378" max="5378" width="8.42578125" style="2" customWidth="1"/>
    <col min="5379" max="5379" width="29.5703125" style="2" customWidth="1"/>
    <col min="5380" max="5380" width="46.42578125" style="2" customWidth="1"/>
    <col min="5381" max="5381" width="15.5703125" style="2" customWidth="1"/>
    <col min="5382" max="5382" width="23.5703125" style="2" customWidth="1"/>
    <col min="5383" max="5383" width="16.5703125" style="2" customWidth="1"/>
    <col min="5384" max="5384" width="0" style="2" hidden="1" customWidth="1"/>
    <col min="5385" max="5386" width="7.28515625" style="2" customWidth="1"/>
    <col min="5387" max="5633" width="7.28515625" style="2"/>
    <col min="5634" max="5634" width="8.42578125" style="2" customWidth="1"/>
    <col min="5635" max="5635" width="29.5703125" style="2" customWidth="1"/>
    <col min="5636" max="5636" width="46.42578125" style="2" customWidth="1"/>
    <col min="5637" max="5637" width="15.5703125" style="2" customWidth="1"/>
    <col min="5638" max="5638" width="23.5703125" style="2" customWidth="1"/>
    <col min="5639" max="5639" width="16.5703125" style="2" customWidth="1"/>
    <col min="5640" max="5640" width="0" style="2" hidden="1" customWidth="1"/>
    <col min="5641" max="5642" width="7.28515625" style="2" customWidth="1"/>
    <col min="5643" max="5889" width="7.28515625" style="2"/>
    <col min="5890" max="5890" width="8.42578125" style="2" customWidth="1"/>
    <col min="5891" max="5891" width="29.5703125" style="2" customWidth="1"/>
    <col min="5892" max="5892" width="46.42578125" style="2" customWidth="1"/>
    <col min="5893" max="5893" width="15.5703125" style="2" customWidth="1"/>
    <col min="5894" max="5894" width="23.5703125" style="2" customWidth="1"/>
    <col min="5895" max="5895" width="16.5703125" style="2" customWidth="1"/>
    <col min="5896" max="5896" width="0" style="2" hidden="1" customWidth="1"/>
    <col min="5897" max="5898" width="7.28515625" style="2" customWidth="1"/>
    <col min="5899" max="6145" width="7.28515625" style="2"/>
    <col min="6146" max="6146" width="8.42578125" style="2" customWidth="1"/>
    <col min="6147" max="6147" width="29.5703125" style="2" customWidth="1"/>
    <col min="6148" max="6148" width="46.42578125" style="2" customWidth="1"/>
    <col min="6149" max="6149" width="15.5703125" style="2" customWidth="1"/>
    <col min="6150" max="6150" width="23.5703125" style="2" customWidth="1"/>
    <col min="6151" max="6151" width="16.5703125" style="2" customWidth="1"/>
    <col min="6152" max="6152" width="0" style="2" hidden="1" customWidth="1"/>
    <col min="6153" max="6154" width="7.28515625" style="2" customWidth="1"/>
    <col min="6155" max="6401" width="7.28515625" style="2"/>
    <col min="6402" max="6402" width="8.42578125" style="2" customWidth="1"/>
    <col min="6403" max="6403" width="29.5703125" style="2" customWidth="1"/>
    <col min="6404" max="6404" width="46.42578125" style="2" customWidth="1"/>
    <col min="6405" max="6405" width="15.5703125" style="2" customWidth="1"/>
    <col min="6406" max="6406" width="23.5703125" style="2" customWidth="1"/>
    <col min="6407" max="6407" width="16.5703125" style="2" customWidth="1"/>
    <col min="6408" max="6408" width="0" style="2" hidden="1" customWidth="1"/>
    <col min="6409" max="6410" width="7.28515625" style="2" customWidth="1"/>
    <col min="6411" max="6657" width="7.28515625" style="2"/>
    <col min="6658" max="6658" width="8.42578125" style="2" customWidth="1"/>
    <col min="6659" max="6659" width="29.5703125" style="2" customWidth="1"/>
    <col min="6660" max="6660" width="46.42578125" style="2" customWidth="1"/>
    <col min="6661" max="6661" width="15.5703125" style="2" customWidth="1"/>
    <col min="6662" max="6662" width="23.5703125" style="2" customWidth="1"/>
    <col min="6663" max="6663" width="16.5703125" style="2" customWidth="1"/>
    <col min="6664" max="6664" width="0" style="2" hidden="1" customWidth="1"/>
    <col min="6665" max="6666" width="7.28515625" style="2" customWidth="1"/>
    <col min="6667" max="6913" width="7.28515625" style="2"/>
    <col min="6914" max="6914" width="8.42578125" style="2" customWidth="1"/>
    <col min="6915" max="6915" width="29.5703125" style="2" customWidth="1"/>
    <col min="6916" max="6916" width="46.42578125" style="2" customWidth="1"/>
    <col min="6917" max="6917" width="15.5703125" style="2" customWidth="1"/>
    <col min="6918" max="6918" width="23.5703125" style="2" customWidth="1"/>
    <col min="6919" max="6919" width="16.5703125" style="2" customWidth="1"/>
    <col min="6920" max="6920" width="0" style="2" hidden="1" customWidth="1"/>
    <col min="6921" max="6922" width="7.28515625" style="2" customWidth="1"/>
    <col min="6923" max="7169" width="7.28515625" style="2"/>
    <col min="7170" max="7170" width="8.42578125" style="2" customWidth="1"/>
    <col min="7171" max="7171" width="29.5703125" style="2" customWidth="1"/>
    <col min="7172" max="7172" width="46.42578125" style="2" customWidth="1"/>
    <col min="7173" max="7173" width="15.5703125" style="2" customWidth="1"/>
    <col min="7174" max="7174" width="23.5703125" style="2" customWidth="1"/>
    <col min="7175" max="7175" width="16.5703125" style="2" customWidth="1"/>
    <col min="7176" max="7176" width="0" style="2" hidden="1" customWidth="1"/>
    <col min="7177" max="7178" width="7.28515625" style="2" customWidth="1"/>
    <col min="7179" max="7425" width="7.28515625" style="2"/>
    <col min="7426" max="7426" width="8.42578125" style="2" customWidth="1"/>
    <col min="7427" max="7427" width="29.5703125" style="2" customWidth="1"/>
    <col min="7428" max="7428" width="46.42578125" style="2" customWidth="1"/>
    <col min="7429" max="7429" width="15.5703125" style="2" customWidth="1"/>
    <col min="7430" max="7430" width="23.5703125" style="2" customWidth="1"/>
    <col min="7431" max="7431" width="16.5703125" style="2" customWidth="1"/>
    <col min="7432" max="7432" width="0" style="2" hidden="1" customWidth="1"/>
    <col min="7433" max="7434" width="7.28515625" style="2" customWidth="1"/>
    <col min="7435" max="7681" width="7.28515625" style="2"/>
    <col min="7682" max="7682" width="8.42578125" style="2" customWidth="1"/>
    <col min="7683" max="7683" width="29.5703125" style="2" customWidth="1"/>
    <col min="7684" max="7684" width="46.42578125" style="2" customWidth="1"/>
    <col min="7685" max="7685" width="15.5703125" style="2" customWidth="1"/>
    <col min="7686" max="7686" width="23.5703125" style="2" customWidth="1"/>
    <col min="7687" max="7687" width="16.5703125" style="2" customWidth="1"/>
    <col min="7688" max="7688" width="0" style="2" hidden="1" customWidth="1"/>
    <col min="7689" max="7690" width="7.28515625" style="2" customWidth="1"/>
    <col min="7691" max="7937" width="7.28515625" style="2"/>
    <col min="7938" max="7938" width="8.42578125" style="2" customWidth="1"/>
    <col min="7939" max="7939" width="29.5703125" style="2" customWidth="1"/>
    <col min="7940" max="7940" width="46.42578125" style="2" customWidth="1"/>
    <col min="7941" max="7941" width="15.5703125" style="2" customWidth="1"/>
    <col min="7942" max="7942" width="23.5703125" style="2" customWidth="1"/>
    <col min="7943" max="7943" width="16.5703125" style="2" customWidth="1"/>
    <col min="7944" max="7944" width="0" style="2" hidden="1" customWidth="1"/>
    <col min="7945" max="7946" width="7.28515625" style="2" customWidth="1"/>
    <col min="7947" max="8193" width="7.28515625" style="2"/>
    <col min="8194" max="8194" width="8.42578125" style="2" customWidth="1"/>
    <col min="8195" max="8195" width="29.5703125" style="2" customWidth="1"/>
    <col min="8196" max="8196" width="46.42578125" style="2" customWidth="1"/>
    <col min="8197" max="8197" width="15.5703125" style="2" customWidth="1"/>
    <col min="8198" max="8198" width="23.5703125" style="2" customWidth="1"/>
    <col min="8199" max="8199" width="16.5703125" style="2" customWidth="1"/>
    <col min="8200" max="8200" width="0" style="2" hidden="1" customWidth="1"/>
    <col min="8201" max="8202" width="7.28515625" style="2" customWidth="1"/>
    <col min="8203" max="8449" width="7.28515625" style="2"/>
    <col min="8450" max="8450" width="8.42578125" style="2" customWidth="1"/>
    <col min="8451" max="8451" width="29.5703125" style="2" customWidth="1"/>
    <col min="8452" max="8452" width="46.42578125" style="2" customWidth="1"/>
    <col min="8453" max="8453" width="15.5703125" style="2" customWidth="1"/>
    <col min="8454" max="8454" width="23.5703125" style="2" customWidth="1"/>
    <col min="8455" max="8455" width="16.5703125" style="2" customWidth="1"/>
    <col min="8456" max="8456" width="0" style="2" hidden="1" customWidth="1"/>
    <col min="8457" max="8458" width="7.28515625" style="2" customWidth="1"/>
    <col min="8459" max="8705" width="7.28515625" style="2"/>
    <col min="8706" max="8706" width="8.42578125" style="2" customWidth="1"/>
    <col min="8707" max="8707" width="29.5703125" style="2" customWidth="1"/>
    <col min="8708" max="8708" width="46.42578125" style="2" customWidth="1"/>
    <col min="8709" max="8709" width="15.5703125" style="2" customWidth="1"/>
    <col min="8710" max="8710" width="23.5703125" style="2" customWidth="1"/>
    <col min="8711" max="8711" width="16.5703125" style="2" customWidth="1"/>
    <col min="8712" max="8712" width="0" style="2" hidden="1" customWidth="1"/>
    <col min="8713" max="8714" width="7.28515625" style="2" customWidth="1"/>
    <col min="8715" max="8961" width="7.28515625" style="2"/>
    <col min="8962" max="8962" width="8.42578125" style="2" customWidth="1"/>
    <col min="8963" max="8963" width="29.5703125" style="2" customWidth="1"/>
    <col min="8964" max="8964" width="46.42578125" style="2" customWidth="1"/>
    <col min="8965" max="8965" width="15.5703125" style="2" customWidth="1"/>
    <col min="8966" max="8966" width="23.5703125" style="2" customWidth="1"/>
    <col min="8967" max="8967" width="16.5703125" style="2" customWidth="1"/>
    <col min="8968" max="8968" width="0" style="2" hidden="1" customWidth="1"/>
    <col min="8969" max="8970" width="7.28515625" style="2" customWidth="1"/>
    <col min="8971" max="9217" width="7.28515625" style="2"/>
    <col min="9218" max="9218" width="8.42578125" style="2" customWidth="1"/>
    <col min="9219" max="9219" width="29.5703125" style="2" customWidth="1"/>
    <col min="9220" max="9220" width="46.42578125" style="2" customWidth="1"/>
    <col min="9221" max="9221" width="15.5703125" style="2" customWidth="1"/>
    <col min="9222" max="9222" width="23.5703125" style="2" customWidth="1"/>
    <col min="9223" max="9223" width="16.5703125" style="2" customWidth="1"/>
    <col min="9224" max="9224" width="0" style="2" hidden="1" customWidth="1"/>
    <col min="9225" max="9226" width="7.28515625" style="2" customWidth="1"/>
    <col min="9227" max="9473" width="7.28515625" style="2"/>
    <col min="9474" max="9474" width="8.42578125" style="2" customWidth="1"/>
    <col min="9475" max="9475" width="29.5703125" style="2" customWidth="1"/>
    <col min="9476" max="9476" width="46.42578125" style="2" customWidth="1"/>
    <col min="9477" max="9477" width="15.5703125" style="2" customWidth="1"/>
    <col min="9478" max="9478" width="23.5703125" style="2" customWidth="1"/>
    <col min="9479" max="9479" width="16.5703125" style="2" customWidth="1"/>
    <col min="9480" max="9480" width="0" style="2" hidden="1" customWidth="1"/>
    <col min="9481" max="9482" width="7.28515625" style="2" customWidth="1"/>
    <col min="9483" max="9729" width="7.28515625" style="2"/>
    <col min="9730" max="9730" width="8.42578125" style="2" customWidth="1"/>
    <col min="9731" max="9731" width="29.5703125" style="2" customWidth="1"/>
    <col min="9732" max="9732" width="46.42578125" style="2" customWidth="1"/>
    <col min="9733" max="9733" width="15.5703125" style="2" customWidth="1"/>
    <col min="9734" max="9734" width="23.5703125" style="2" customWidth="1"/>
    <col min="9735" max="9735" width="16.5703125" style="2" customWidth="1"/>
    <col min="9736" max="9736" width="0" style="2" hidden="1" customWidth="1"/>
    <col min="9737" max="9738" width="7.28515625" style="2" customWidth="1"/>
    <col min="9739" max="9985" width="7.28515625" style="2"/>
    <col min="9986" max="9986" width="8.42578125" style="2" customWidth="1"/>
    <col min="9987" max="9987" width="29.5703125" style="2" customWidth="1"/>
    <col min="9988" max="9988" width="46.42578125" style="2" customWidth="1"/>
    <col min="9989" max="9989" width="15.5703125" style="2" customWidth="1"/>
    <col min="9990" max="9990" width="23.5703125" style="2" customWidth="1"/>
    <col min="9991" max="9991" width="16.5703125" style="2" customWidth="1"/>
    <col min="9992" max="9992" width="0" style="2" hidden="1" customWidth="1"/>
    <col min="9993" max="9994" width="7.28515625" style="2" customWidth="1"/>
    <col min="9995" max="10241" width="7.28515625" style="2"/>
    <col min="10242" max="10242" width="8.42578125" style="2" customWidth="1"/>
    <col min="10243" max="10243" width="29.5703125" style="2" customWidth="1"/>
    <col min="10244" max="10244" width="46.42578125" style="2" customWidth="1"/>
    <col min="10245" max="10245" width="15.5703125" style="2" customWidth="1"/>
    <col min="10246" max="10246" width="23.5703125" style="2" customWidth="1"/>
    <col min="10247" max="10247" width="16.5703125" style="2" customWidth="1"/>
    <col min="10248" max="10248" width="0" style="2" hidden="1" customWidth="1"/>
    <col min="10249" max="10250" width="7.28515625" style="2" customWidth="1"/>
    <col min="10251" max="10497" width="7.28515625" style="2"/>
    <col min="10498" max="10498" width="8.42578125" style="2" customWidth="1"/>
    <col min="10499" max="10499" width="29.5703125" style="2" customWidth="1"/>
    <col min="10500" max="10500" width="46.42578125" style="2" customWidth="1"/>
    <col min="10501" max="10501" width="15.5703125" style="2" customWidth="1"/>
    <col min="10502" max="10502" width="23.5703125" style="2" customWidth="1"/>
    <col min="10503" max="10503" width="16.5703125" style="2" customWidth="1"/>
    <col min="10504" max="10504" width="0" style="2" hidden="1" customWidth="1"/>
    <col min="10505" max="10506" width="7.28515625" style="2" customWidth="1"/>
    <col min="10507" max="10753" width="7.28515625" style="2"/>
    <col min="10754" max="10754" width="8.42578125" style="2" customWidth="1"/>
    <col min="10755" max="10755" width="29.5703125" style="2" customWidth="1"/>
    <col min="10756" max="10756" width="46.42578125" style="2" customWidth="1"/>
    <col min="10757" max="10757" width="15.5703125" style="2" customWidth="1"/>
    <col min="10758" max="10758" width="23.5703125" style="2" customWidth="1"/>
    <col min="10759" max="10759" width="16.5703125" style="2" customWidth="1"/>
    <col min="10760" max="10760" width="0" style="2" hidden="1" customWidth="1"/>
    <col min="10761" max="10762" width="7.28515625" style="2" customWidth="1"/>
    <col min="10763" max="11009" width="7.28515625" style="2"/>
    <col min="11010" max="11010" width="8.42578125" style="2" customWidth="1"/>
    <col min="11011" max="11011" width="29.5703125" style="2" customWidth="1"/>
    <col min="11012" max="11012" width="46.42578125" style="2" customWidth="1"/>
    <col min="11013" max="11013" width="15.5703125" style="2" customWidth="1"/>
    <col min="11014" max="11014" width="23.5703125" style="2" customWidth="1"/>
    <col min="11015" max="11015" width="16.5703125" style="2" customWidth="1"/>
    <col min="11016" max="11016" width="0" style="2" hidden="1" customWidth="1"/>
    <col min="11017" max="11018" width="7.28515625" style="2" customWidth="1"/>
    <col min="11019" max="11265" width="7.28515625" style="2"/>
    <col min="11266" max="11266" width="8.42578125" style="2" customWidth="1"/>
    <col min="11267" max="11267" width="29.5703125" style="2" customWidth="1"/>
    <col min="11268" max="11268" width="46.42578125" style="2" customWidth="1"/>
    <col min="11269" max="11269" width="15.5703125" style="2" customWidth="1"/>
    <col min="11270" max="11270" width="23.5703125" style="2" customWidth="1"/>
    <col min="11271" max="11271" width="16.5703125" style="2" customWidth="1"/>
    <col min="11272" max="11272" width="0" style="2" hidden="1" customWidth="1"/>
    <col min="11273" max="11274" width="7.28515625" style="2" customWidth="1"/>
    <col min="11275" max="11521" width="7.28515625" style="2"/>
    <col min="11522" max="11522" width="8.42578125" style="2" customWidth="1"/>
    <col min="11523" max="11523" width="29.5703125" style="2" customWidth="1"/>
    <col min="11524" max="11524" width="46.42578125" style="2" customWidth="1"/>
    <col min="11525" max="11525" width="15.5703125" style="2" customWidth="1"/>
    <col min="11526" max="11526" width="23.5703125" style="2" customWidth="1"/>
    <col min="11527" max="11527" width="16.5703125" style="2" customWidth="1"/>
    <col min="11528" max="11528" width="0" style="2" hidden="1" customWidth="1"/>
    <col min="11529" max="11530" width="7.28515625" style="2" customWidth="1"/>
    <col min="11531" max="11777" width="7.28515625" style="2"/>
    <col min="11778" max="11778" width="8.42578125" style="2" customWidth="1"/>
    <col min="11779" max="11779" width="29.5703125" style="2" customWidth="1"/>
    <col min="11780" max="11780" width="46.42578125" style="2" customWidth="1"/>
    <col min="11781" max="11781" width="15.5703125" style="2" customWidth="1"/>
    <col min="11782" max="11782" width="23.5703125" style="2" customWidth="1"/>
    <col min="11783" max="11783" width="16.5703125" style="2" customWidth="1"/>
    <col min="11784" max="11784" width="0" style="2" hidden="1" customWidth="1"/>
    <col min="11785" max="11786" width="7.28515625" style="2" customWidth="1"/>
    <col min="11787" max="12033" width="7.28515625" style="2"/>
    <col min="12034" max="12034" width="8.42578125" style="2" customWidth="1"/>
    <col min="12035" max="12035" width="29.5703125" style="2" customWidth="1"/>
    <col min="12036" max="12036" width="46.42578125" style="2" customWidth="1"/>
    <col min="12037" max="12037" width="15.5703125" style="2" customWidth="1"/>
    <col min="12038" max="12038" width="23.5703125" style="2" customWidth="1"/>
    <col min="12039" max="12039" width="16.5703125" style="2" customWidth="1"/>
    <col min="12040" max="12040" width="0" style="2" hidden="1" customWidth="1"/>
    <col min="12041" max="12042" width="7.28515625" style="2" customWidth="1"/>
    <col min="12043" max="12289" width="7.28515625" style="2"/>
    <col min="12290" max="12290" width="8.42578125" style="2" customWidth="1"/>
    <col min="12291" max="12291" width="29.5703125" style="2" customWidth="1"/>
    <col min="12292" max="12292" width="46.42578125" style="2" customWidth="1"/>
    <col min="12293" max="12293" width="15.5703125" style="2" customWidth="1"/>
    <col min="12294" max="12294" width="23.5703125" style="2" customWidth="1"/>
    <col min="12295" max="12295" width="16.5703125" style="2" customWidth="1"/>
    <col min="12296" max="12296" width="0" style="2" hidden="1" customWidth="1"/>
    <col min="12297" max="12298" width="7.28515625" style="2" customWidth="1"/>
    <col min="12299" max="12545" width="7.28515625" style="2"/>
    <col min="12546" max="12546" width="8.42578125" style="2" customWidth="1"/>
    <col min="12547" max="12547" width="29.5703125" style="2" customWidth="1"/>
    <col min="12548" max="12548" width="46.42578125" style="2" customWidth="1"/>
    <col min="12549" max="12549" width="15.5703125" style="2" customWidth="1"/>
    <col min="12550" max="12550" width="23.5703125" style="2" customWidth="1"/>
    <col min="12551" max="12551" width="16.5703125" style="2" customWidth="1"/>
    <col min="12552" max="12552" width="0" style="2" hidden="1" customWidth="1"/>
    <col min="12553" max="12554" width="7.28515625" style="2" customWidth="1"/>
    <col min="12555" max="12801" width="7.28515625" style="2"/>
    <col min="12802" max="12802" width="8.42578125" style="2" customWidth="1"/>
    <col min="12803" max="12803" width="29.5703125" style="2" customWidth="1"/>
    <col min="12804" max="12804" width="46.42578125" style="2" customWidth="1"/>
    <col min="12805" max="12805" width="15.5703125" style="2" customWidth="1"/>
    <col min="12806" max="12806" width="23.5703125" style="2" customWidth="1"/>
    <col min="12807" max="12807" width="16.5703125" style="2" customWidth="1"/>
    <col min="12808" max="12808" width="0" style="2" hidden="1" customWidth="1"/>
    <col min="12809" max="12810" width="7.28515625" style="2" customWidth="1"/>
    <col min="12811" max="13057" width="7.28515625" style="2"/>
    <col min="13058" max="13058" width="8.42578125" style="2" customWidth="1"/>
    <col min="13059" max="13059" width="29.5703125" style="2" customWidth="1"/>
    <col min="13060" max="13060" width="46.42578125" style="2" customWidth="1"/>
    <col min="13061" max="13061" width="15.5703125" style="2" customWidth="1"/>
    <col min="13062" max="13062" width="23.5703125" style="2" customWidth="1"/>
    <col min="13063" max="13063" width="16.5703125" style="2" customWidth="1"/>
    <col min="13064" max="13064" width="0" style="2" hidden="1" customWidth="1"/>
    <col min="13065" max="13066" width="7.28515625" style="2" customWidth="1"/>
    <col min="13067" max="13313" width="7.28515625" style="2"/>
    <col min="13314" max="13314" width="8.42578125" style="2" customWidth="1"/>
    <col min="13315" max="13315" width="29.5703125" style="2" customWidth="1"/>
    <col min="13316" max="13316" width="46.42578125" style="2" customWidth="1"/>
    <col min="13317" max="13317" width="15.5703125" style="2" customWidth="1"/>
    <col min="13318" max="13318" width="23.5703125" style="2" customWidth="1"/>
    <col min="13319" max="13319" width="16.5703125" style="2" customWidth="1"/>
    <col min="13320" max="13320" width="0" style="2" hidden="1" customWidth="1"/>
    <col min="13321" max="13322" width="7.28515625" style="2" customWidth="1"/>
    <col min="13323" max="13569" width="7.28515625" style="2"/>
    <col min="13570" max="13570" width="8.42578125" style="2" customWidth="1"/>
    <col min="13571" max="13571" width="29.5703125" style="2" customWidth="1"/>
    <col min="13572" max="13572" width="46.42578125" style="2" customWidth="1"/>
    <col min="13573" max="13573" width="15.5703125" style="2" customWidth="1"/>
    <col min="13574" max="13574" width="23.5703125" style="2" customWidth="1"/>
    <col min="13575" max="13575" width="16.5703125" style="2" customWidth="1"/>
    <col min="13576" max="13576" width="0" style="2" hidden="1" customWidth="1"/>
    <col min="13577" max="13578" width="7.28515625" style="2" customWidth="1"/>
    <col min="13579" max="13825" width="7.28515625" style="2"/>
    <col min="13826" max="13826" width="8.42578125" style="2" customWidth="1"/>
    <col min="13827" max="13827" width="29.5703125" style="2" customWidth="1"/>
    <col min="13828" max="13828" width="46.42578125" style="2" customWidth="1"/>
    <col min="13829" max="13829" width="15.5703125" style="2" customWidth="1"/>
    <col min="13830" max="13830" width="23.5703125" style="2" customWidth="1"/>
    <col min="13831" max="13831" width="16.5703125" style="2" customWidth="1"/>
    <col min="13832" max="13832" width="0" style="2" hidden="1" customWidth="1"/>
    <col min="13833" max="13834" width="7.28515625" style="2" customWidth="1"/>
    <col min="13835" max="14081" width="7.28515625" style="2"/>
    <col min="14082" max="14082" width="8.42578125" style="2" customWidth="1"/>
    <col min="14083" max="14083" width="29.5703125" style="2" customWidth="1"/>
    <col min="14084" max="14084" width="46.42578125" style="2" customWidth="1"/>
    <col min="14085" max="14085" width="15.5703125" style="2" customWidth="1"/>
    <col min="14086" max="14086" width="23.5703125" style="2" customWidth="1"/>
    <col min="14087" max="14087" width="16.5703125" style="2" customWidth="1"/>
    <col min="14088" max="14088" width="0" style="2" hidden="1" customWidth="1"/>
    <col min="14089" max="14090" width="7.28515625" style="2" customWidth="1"/>
    <col min="14091" max="14337" width="7.28515625" style="2"/>
    <col min="14338" max="14338" width="8.42578125" style="2" customWidth="1"/>
    <col min="14339" max="14339" width="29.5703125" style="2" customWidth="1"/>
    <col min="14340" max="14340" width="46.42578125" style="2" customWidth="1"/>
    <col min="14341" max="14341" width="15.5703125" style="2" customWidth="1"/>
    <col min="14342" max="14342" width="23.5703125" style="2" customWidth="1"/>
    <col min="14343" max="14343" width="16.5703125" style="2" customWidth="1"/>
    <col min="14344" max="14344" width="0" style="2" hidden="1" customWidth="1"/>
    <col min="14345" max="14346" width="7.28515625" style="2" customWidth="1"/>
    <col min="14347" max="14593" width="7.28515625" style="2"/>
    <col min="14594" max="14594" width="8.42578125" style="2" customWidth="1"/>
    <col min="14595" max="14595" width="29.5703125" style="2" customWidth="1"/>
    <col min="14596" max="14596" width="46.42578125" style="2" customWidth="1"/>
    <col min="14597" max="14597" width="15.5703125" style="2" customWidth="1"/>
    <col min="14598" max="14598" width="23.5703125" style="2" customWidth="1"/>
    <col min="14599" max="14599" width="16.5703125" style="2" customWidth="1"/>
    <col min="14600" max="14600" width="0" style="2" hidden="1" customWidth="1"/>
    <col min="14601" max="14602" width="7.28515625" style="2" customWidth="1"/>
    <col min="14603" max="14849" width="7.28515625" style="2"/>
    <col min="14850" max="14850" width="8.42578125" style="2" customWidth="1"/>
    <col min="14851" max="14851" width="29.5703125" style="2" customWidth="1"/>
    <col min="14852" max="14852" width="46.42578125" style="2" customWidth="1"/>
    <col min="14853" max="14853" width="15.5703125" style="2" customWidth="1"/>
    <col min="14854" max="14854" width="23.5703125" style="2" customWidth="1"/>
    <col min="14855" max="14855" width="16.5703125" style="2" customWidth="1"/>
    <col min="14856" max="14856" width="0" style="2" hidden="1" customWidth="1"/>
    <col min="14857" max="14858" width="7.28515625" style="2" customWidth="1"/>
    <col min="14859" max="15105" width="7.28515625" style="2"/>
    <col min="15106" max="15106" width="8.42578125" style="2" customWidth="1"/>
    <col min="15107" max="15107" width="29.5703125" style="2" customWidth="1"/>
    <col min="15108" max="15108" width="46.42578125" style="2" customWidth="1"/>
    <col min="15109" max="15109" width="15.5703125" style="2" customWidth="1"/>
    <col min="15110" max="15110" width="23.5703125" style="2" customWidth="1"/>
    <col min="15111" max="15111" width="16.5703125" style="2" customWidth="1"/>
    <col min="15112" max="15112" width="0" style="2" hidden="1" customWidth="1"/>
    <col min="15113" max="15114" width="7.28515625" style="2" customWidth="1"/>
    <col min="15115" max="15361" width="7.28515625" style="2"/>
    <col min="15362" max="15362" width="8.42578125" style="2" customWidth="1"/>
    <col min="15363" max="15363" width="29.5703125" style="2" customWidth="1"/>
    <col min="15364" max="15364" width="46.42578125" style="2" customWidth="1"/>
    <col min="15365" max="15365" width="15.5703125" style="2" customWidth="1"/>
    <col min="15366" max="15366" width="23.5703125" style="2" customWidth="1"/>
    <col min="15367" max="15367" width="16.5703125" style="2" customWidth="1"/>
    <col min="15368" max="15368" width="0" style="2" hidden="1" customWidth="1"/>
    <col min="15369" max="15370" width="7.28515625" style="2" customWidth="1"/>
    <col min="15371" max="15617" width="7.28515625" style="2"/>
    <col min="15618" max="15618" width="8.42578125" style="2" customWidth="1"/>
    <col min="15619" max="15619" width="29.5703125" style="2" customWidth="1"/>
    <col min="15620" max="15620" width="46.42578125" style="2" customWidth="1"/>
    <col min="15621" max="15621" width="15.5703125" style="2" customWidth="1"/>
    <col min="15622" max="15622" width="23.5703125" style="2" customWidth="1"/>
    <col min="15623" max="15623" width="16.5703125" style="2" customWidth="1"/>
    <col min="15624" max="15624" width="0" style="2" hidden="1" customWidth="1"/>
    <col min="15625" max="15626" width="7.28515625" style="2" customWidth="1"/>
    <col min="15627" max="15873" width="7.28515625" style="2"/>
    <col min="15874" max="15874" width="8.42578125" style="2" customWidth="1"/>
    <col min="15875" max="15875" width="29.5703125" style="2" customWidth="1"/>
    <col min="15876" max="15876" width="46.42578125" style="2" customWidth="1"/>
    <col min="15877" max="15877" width="15.5703125" style="2" customWidth="1"/>
    <col min="15878" max="15878" width="23.5703125" style="2" customWidth="1"/>
    <col min="15879" max="15879" width="16.5703125" style="2" customWidth="1"/>
    <col min="15880" max="15880" width="0" style="2" hidden="1" customWidth="1"/>
    <col min="15881" max="15882" width="7.28515625" style="2" customWidth="1"/>
    <col min="15883" max="16129" width="7.28515625" style="2"/>
    <col min="16130" max="16130" width="8.42578125" style="2" customWidth="1"/>
    <col min="16131" max="16131" width="29.5703125" style="2" customWidth="1"/>
    <col min="16132" max="16132" width="46.42578125" style="2" customWidth="1"/>
    <col min="16133" max="16133" width="15.5703125" style="2" customWidth="1"/>
    <col min="16134" max="16134" width="23.5703125" style="2" customWidth="1"/>
    <col min="16135" max="16135" width="16.5703125" style="2" customWidth="1"/>
    <col min="16136" max="16136" width="0" style="2" hidden="1" customWidth="1"/>
    <col min="16137" max="16138" width="7.28515625" style="2" customWidth="1"/>
    <col min="16139" max="16384" width="7.28515625" style="2"/>
  </cols>
  <sheetData>
    <row r="1" spans="2:10" ht="15" customHeight="1" x14ac:dyDescent="0.25">
      <c r="B1" s="72" t="s">
        <v>0</v>
      </c>
      <c r="C1" s="71"/>
      <c r="D1" s="71"/>
      <c r="E1" s="71"/>
      <c r="F1" s="571"/>
      <c r="G1" s="64"/>
    </row>
    <row r="2" spans="2:10" ht="11.25" customHeight="1" x14ac:dyDescent="0.25">
      <c r="B2" s="750" t="s">
        <v>1</v>
      </c>
      <c r="C2" s="750"/>
      <c r="D2" s="69"/>
      <c r="E2" s="69"/>
      <c r="F2" s="572"/>
      <c r="G2" s="68" t="s">
        <v>2</v>
      </c>
    </row>
    <row r="3" spans="2:10" ht="11.25" customHeight="1" x14ac:dyDescent="0.25">
      <c r="B3" s="67" t="s">
        <v>3</v>
      </c>
      <c r="C3" s="69"/>
      <c r="D3" s="69"/>
      <c r="E3" s="69"/>
      <c r="F3" s="572"/>
      <c r="G3" s="68" t="s">
        <v>4</v>
      </c>
    </row>
    <row r="4" spans="2:10" ht="11.25" customHeight="1" x14ac:dyDescent="0.25">
      <c r="B4" s="67" t="s">
        <v>5</v>
      </c>
      <c r="C4" s="69"/>
      <c r="D4" s="69"/>
      <c r="E4" s="69"/>
      <c r="F4" s="572"/>
      <c r="G4" s="68" t="s">
        <v>6</v>
      </c>
    </row>
    <row r="5" spans="2:10" ht="11.25" customHeight="1" x14ac:dyDescent="0.25">
      <c r="B5" s="67" t="s">
        <v>7</v>
      </c>
      <c r="C5" s="69"/>
      <c r="D5" s="69"/>
      <c r="E5" s="69"/>
      <c r="F5" s="572"/>
      <c r="G5" s="68" t="s">
        <v>8</v>
      </c>
    </row>
    <row r="6" spans="2:10" ht="15" customHeight="1" x14ac:dyDescent="0.25">
      <c r="B6" s="67" t="s">
        <v>9</v>
      </c>
      <c r="C6" s="64"/>
      <c r="D6" s="64"/>
      <c r="E6" s="64"/>
      <c r="F6" s="571"/>
      <c r="G6" s="64"/>
    </row>
    <row r="7" spans="2:10" ht="11.25" customHeight="1" x14ac:dyDescent="0.25">
      <c r="B7" s="66" t="s">
        <v>10</v>
      </c>
      <c r="C7" s="64"/>
      <c r="D7" s="65"/>
      <c r="E7" s="64"/>
      <c r="F7" s="571"/>
      <c r="G7" s="63" t="s">
        <v>11</v>
      </c>
    </row>
    <row r="8" spans="2:10" ht="11.25" customHeight="1" x14ac:dyDescent="0.25">
      <c r="B8" s="66" t="s">
        <v>12</v>
      </c>
      <c r="C8" s="64"/>
      <c r="D8" s="65"/>
      <c r="E8" s="64"/>
      <c r="F8" s="571"/>
      <c r="G8" s="63" t="s">
        <v>13</v>
      </c>
    </row>
    <row r="9" spans="2:10" ht="11.25" customHeight="1" x14ac:dyDescent="0.25">
      <c r="B9" s="66" t="s">
        <v>14</v>
      </c>
      <c r="C9" s="64"/>
      <c r="D9" s="65"/>
      <c r="E9" s="64"/>
      <c r="F9" s="571"/>
      <c r="G9" s="63" t="s">
        <v>15</v>
      </c>
    </row>
    <row r="10" spans="2:10" ht="11.25" customHeight="1" x14ac:dyDescent="0.25">
      <c r="B10" s="62" t="s">
        <v>16</v>
      </c>
      <c r="C10" s="60"/>
      <c r="D10" s="61"/>
      <c r="E10" s="60"/>
      <c r="F10" s="573"/>
      <c r="G10" s="59" t="s">
        <v>17</v>
      </c>
    </row>
    <row r="11" spans="2:10" ht="12.75" customHeight="1" thickBot="1" x14ac:dyDescent="0.3">
      <c r="B11" s="58"/>
      <c r="C11" s="631" t="s">
        <v>18</v>
      </c>
      <c r="D11" s="631"/>
      <c r="E11" s="631"/>
      <c r="F11" s="574"/>
      <c r="G11" s="57"/>
    </row>
    <row r="12" spans="2:10" s="47" customFormat="1" ht="71.25" customHeight="1" thickBot="1" x14ac:dyDescent="0.25">
      <c r="B12" s="957" t="s">
        <v>19</v>
      </c>
      <c r="C12" s="958"/>
      <c r="D12" s="428" t="s">
        <v>1100</v>
      </c>
      <c r="E12" s="429" t="s">
        <v>20</v>
      </c>
      <c r="F12" s="570" t="s">
        <v>21</v>
      </c>
      <c r="G12" s="430" t="s">
        <v>21</v>
      </c>
      <c r="H12" s="48" t="s">
        <v>24</v>
      </c>
    </row>
    <row r="13" spans="2:10" s="47" customFormat="1" ht="23.25" customHeight="1" thickBot="1" x14ac:dyDescent="0.25">
      <c r="B13" s="452" t="s">
        <v>25</v>
      </c>
      <c r="C13" s="453"/>
      <c r="D13" s="453"/>
      <c r="E13" s="457"/>
      <c r="F13" s="575"/>
      <c r="G13" s="50"/>
      <c r="H13" s="48"/>
    </row>
    <row r="14" spans="2:10" s="448" customFormat="1" ht="15" customHeight="1" thickBot="1" x14ac:dyDescent="0.3">
      <c r="B14" s="959" t="s">
        <v>1308</v>
      </c>
      <c r="C14" s="960" t="s">
        <v>1308</v>
      </c>
      <c r="D14" s="454" t="s">
        <v>1309</v>
      </c>
      <c r="E14" s="458" t="s">
        <v>153</v>
      </c>
      <c r="F14" s="576">
        <f>J14</f>
        <v>28333.333333333332</v>
      </c>
      <c r="G14" s="462">
        <v>34000</v>
      </c>
      <c r="H14" s="449"/>
      <c r="I14" s="448">
        <f>G14*20/120</f>
        <v>5666.666666666667</v>
      </c>
      <c r="J14" s="569">
        <f>G14-I14</f>
        <v>28333.333333333332</v>
      </c>
    </row>
    <row r="15" spans="2:10" s="448" customFormat="1" ht="15" customHeight="1" thickBot="1" x14ac:dyDescent="0.3">
      <c r="B15" s="955" t="s">
        <v>1417</v>
      </c>
      <c r="C15" s="956" t="s">
        <v>1417</v>
      </c>
      <c r="D15" s="455" t="s">
        <v>1418</v>
      </c>
      <c r="E15" s="459" t="s">
        <v>153</v>
      </c>
      <c r="F15" s="576">
        <f t="shared" ref="F15:F78" si="0">J15</f>
        <v>70833.333333333328</v>
      </c>
      <c r="G15" s="463">
        <v>85000</v>
      </c>
      <c r="H15" s="449"/>
      <c r="I15" s="448">
        <f t="shared" ref="I15:I78" si="1">G15*20/120</f>
        <v>14166.666666666666</v>
      </c>
      <c r="J15" s="569">
        <f t="shared" ref="J15:J78" si="2">G15-I15</f>
        <v>70833.333333333328</v>
      </c>
    </row>
    <row r="16" spans="2:10" s="448" customFormat="1" ht="15" customHeight="1" thickBot="1" x14ac:dyDescent="0.3">
      <c r="B16" s="955" t="s">
        <v>1459</v>
      </c>
      <c r="C16" s="956" t="s">
        <v>1459</v>
      </c>
      <c r="D16" s="455" t="s">
        <v>1460</v>
      </c>
      <c r="E16" s="459" t="s">
        <v>153</v>
      </c>
      <c r="F16" s="576">
        <f t="shared" si="0"/>
        <v>29166.666666666668</v>
      </c>
      <c r="G16" s="463">
        <v>35000</v>
      </c>
      <c r="H16" s="449"/>
      <c r="I16" s="448">
        <f t="shared" si="1"/>
        <v>5833.333333333333</v>
      </c>
      <c r="J16" s="569">
        <f t="shared" si="2"/>
        <v>29166.666666666668</v>
      </c>
    </row>
    <row r="17" spans="2:10" s="448" customFormat="1" ht="15" customHeight="1" thickBot="1" x14ac:dyDescent="0.3">
      <c r="B17" s="955" t="s">
        <v>1887</v>
      </c>
      <c r="C17" s="956" t="s">
        <v>1887</v>
      </c>
      <c r="D17" s="455" t="s">
        <v>1449</v>
      </c>
      <c r="E17" s="459" t="s">
        <v>153</v>
      </c>
      <c r="F17" s="576">
        <f t="shared" si="0"/>
        <v>20416.666666666668</v>
      </c>
      <c r="G17" s="463">
        <v>24500</v>
      </c>
      <c r="H17" s="449"/>
      <c r="I17" s="448">
        <f t="shared" si="1"/>
        <v>4083.3333333333335</v>
      </c>
      <c r="J17" s="569">
        <f t="shared" si="2"/>
        <v>20416.666666666668</v>
      </c>
    </row>
    <row r="18" spans="2:10" s="448" customFormat="1" ht="15" customHeight="1" thickBot="1" x14ac:dyDescent="0.3">
      <c r="B18" s="955" t="s">
        <v>1888</v>
      </c>
      <c r="C18" s="956" t="s">
        <v>1888</v>
      </c>
      <c r="D18" s="455" t="s">
        <v>2081</v>
      </c>
      <c r="E18" s="459" t="s">
        <v>153</v>
      </c>
      <c r="F18" s="576">
        <f t="shared" si="0"/>
        <v>2916.6666666666665</v>
      </c>
      <c r="G18" s="463">
        <v>3500</v>
      </c>
      <c r="H18" s="449"/>
      <c r="I18" s="448">
        <f t="shared" si="1"/>
        <v>583.33333333333337</v>
      </c>
      <c r="J18" s="569">
        <f t="shared" si="2"/>
        <v>2916.6666666666665</v>
      </c>
    </row>
    <row r="19" spans="2:10" s="448" customFormat="1" ht="15" customHeight="1" thickBot="1" x14ac:dyDescent="0.3">
      <c r="B19" s="955" t="s">
        <v>1371</v>
      </c>
      <c r="C19" s="956" t="s">
        <v>1371</v>
      </c>
      <c r="D19" s="455" t="s">
        <v>1372</v>
      </c>
      <c r="E19" s="459" t="s">
        <v>153</v>
      </c>
      <c r="F19" s="576">
        <f t="shared" si="0"/>
        <v>2916.6666666666665</v>
      </c>
      <c r="G19" s="463">
        <v>3500</v>
      </c>
      <c r="H19" s="449"/>
      <c r="I19" s="448">
        <f t="shared" si="1"/>
        <v>583.33333333333337</v>
      </c>
      <c r="J19" s="569">
        <f t="shared" si="2"/>
        <v>2916.6666666666665</v>
      </c>
    </row>
    <row r="20" spans="2:10" s="448" customFormat="1" ht="15" customHeight="1" thickBot="1" x14ac:dyDescent="0.3">
      <c r="B20" s="955" t="s">
        <v>1889</v>
      </c>
      <c r="C20" s="956" t="s">
        <v>1889</v>
      </c>
      <c r="D20" s="455" t="s">
        <v>1471</v>
      </c>
      <c r="E20" s="459" t="s">
        <v>153</v>
      </c>
      <c r="F20" s="576">
        <f t="shared" si="0"/>
        <v>2916.6666666666665</v>
      </c>
      <c r="G20" s="463">
        <v>3500</v>
      </c>
      <c r="H20" s="449"/>
      <c r="I20" s="448">
        <f t="shared" si="1"/>
        <v>583.33333333333337</v>
      </c>
      <c r="J20" s="569">
        <f t="shared" si="2"/>
        <v>2916.6666666666665</v>
      </c>
    </row>
    <row r="21" spans="2:10" s="448" customFormat="1" ht="15" customHeight="1" thickBot="1" x14ac:dyDescent="0.3">
      <c r="B21" s="955" t="s">
        <v>1890</v>
      </c>
      <c r="C21" s="956" t="s">
        <v>1890</v>
      </c>
      <c r="D21" s="455" t="s">
        <v>1469</v>
      </c>
      <c r="E21" s="459" t="s">
        <v>153</v>
      </c>
      <c r="F21" s="576">
        <f t="shared" si="0"/>
        <v>3416.6666666666665</v>
      </c>
      <c r="G21" s="463">
        <v>4100</v>
      </c>
      <c r="H21" s="449"/>
      <c r="I21" s="448">
        <f t="shared" si="1"/>
        <v>683.33333333333337</v>
      </c>
      <c r="J21" s="569">
        <f t="shared" si="2"/>
        <v>3416.6666666666665</v>
      </c>
    </row>
    <row r="22" spans="2:10" s="448" customFormat="1" ht="15" customHeight="1" thickBot="1" x14ac:dyDescent="0.3">
      <c r="B22" s="955" t="s">
        <v>1891</v>
      </c>
      <c r="C22" s="956" t="s">
        <v>1891</v>
      </c>
      <c r="D22" s="455" t="s">
        <v>1470</v>
      </c>
      <c r="E22" s="459" t="s">
        <v>153</v>
      </c>
      <c r="F22" s="576">
        <f t="shared" si="0"/>
        <v>2916.6666666666665</v>
      </c>
      <c r="G22" s="463">
        <v>3500</v>
      </c>
      <c r="H22" s="449"/>
      <c r="I22" s="448">
        <f t="shared" si="1"/>
        <v>583.33333333333337</v>
      </c>
      <c r="J22" s="569">
        <f t="shared" si="2"/>
        <v>2916.6666666666665</v>
      </c>
    </row>
    <row r="23" spans="2:10" s="448" customFormat="1" ht="15" customHeight="1" thickBot="1" x14ac:dyDescent="0.3">
      <c r="B23" s="955" t="s">
        <v>1464</v>
      </c>
      <c r="C23" s="956" t="s">
        <v>1464</v>
      </c>
      <c r="D23" s="455" t="s">
        <v>1465</v>
      </c>
      <c r="E23" s="459" t="s">
        <v>153</v>
      </c>
      <c r="F23" s="576">
        <f t="shared" si="0"/>
        <v>2916.6666666666665</v>
      </c>
      <c r="G23" s="463">
        <v>3500</v>
      </c>
      <c r="H23" s="449"/>
      <c r="I23" s="448">
        <f t="shared" si="1"/>
        <v>583.33333333333337</v>
      </c>
      <c r="J23" s="569">
        <f t="shared" si="2"/>
        <v>2916.6666666666665</v>
      </c>
    </row>
    <row r="24" spans="2:10" s="448" customFormat="1" ht="15" customHeight="1" thickBot="1" x14ac:dyDescent="0.3">
      <c r="B24" s="955" t="s">
        <v>1892</v>
      </c>
      <c r="C24" s="956" t="s">
        <v>1892</v>
      </c>
      <c r="D24" s="455" t="s">
        <v>1370</v>
      </c>
      <c r="E24" s="459" t="s">
        <v>153</v>
      </c>
      <c r="F24" s="576">
        <f t="shared" si="0"/>
        <v>2916.6666666666665</v>
      </c>
      <c r="G24" s="463">
        <v>3500</v>
      </c>
      <c r="H24" s="449"/>
      <c r="I24" s="448">
        <f t="shared" si="1"/>
        <v>583.33333333333337</v>
      </c>
      <c r="J24" s="569">
        <f t="shared" si="2"/>
        <v>2916.6666666666665</v>
      </c>
    </row>
    <row r="25" spans="2:10" s="448" customFormat="1" ht="15" customHeight="1" x14ac:dyDescent="0.25">
      <c r="B25" s="961" t="s">
        <v>1893</v>
      </c>
      <c r="C25" s="962" t="s">
        <v>1893</v>
      </c>
      <c r="D25" s="581" t="s">
        <v>1466</v>
      </c>
      <c r="E25" s="582" t="s">
        <v>153</v>
      </c>
      <c r="F25" s="583">
        <f t="shared" si="0"/>
        <v>19166.666666666668</v>
      </c>
      <c r="G25" s="463">
        <v>23000</v>
      </c>
      <c r="H25" s="449"/>
      <c r="I25" s="448">
        <f t="shared" si="1"/>
        <v>3833.3333333333335</v>
      </c>
      <c r="J25" s="569">
        <f t="shared" si="2"/>
        <v>19166.666666666668</v>
      </c>
    </row>
    <row r="26" spans="2:10" s="448" customFormat="1" ht="15" customHeight="1" x14ac:dyDescent="0.25">
      <c r="B26" s="952" t="s">
        <v>1894</v>
      </c>
      <c r="C26" s="952" t="s">
        <v>1894</v>
      </c>
      <c r="D26" s="584" t="s">
        <v>1467</v>
      </c>
      <c r="E26" s="585" t="s">
        <v>153</v>
      </c>
      <c r="F26" s="586">
        <f t="shared" si="0"/>
        <v>20000</v>
      </c>
      <c r="G26" s="580">
        <v>24000</v>
      </c>
      <c r="H26" s="449"/>
      <c r="I26" s="448">
        <f t="shared" si="1"/>
        <v>4000</v>
      </c>
      <c r="J26" s="569">
        <f t="shared" si="2"/>
        <v>20000</v>
      </c>
    </row>
    <row r="27" spans="2:10" s="448" customFormat="1" ht="15" customHeight="1" x14ac:dyDescent="0.25">
      <c r="B27" s="952" t="s">
        <v>1895</v>
      </c>
      <c r="C27" s="952" t="s">
        <v>1895</v>
      </c>
      <c r="D27" s="584" t="s">
        <v>1468</v>
      </c>
      <c r="E27" s="585" t="s">
        <v>153</v>
      </c>
      <c r="F27" s="586">
        <f t="shared" si="0"/>
        <v>20416.666666666668</v>
      </c>
      <c r="G27" s="580">
        <v>24500</v>
      </c>
      <c r="H27" s="449"/>
      <c r="I27" s="448">
        <f t="shared" si="1"/>
        <v>4083.3333333333335</v>
      </c>
      <c r="J27" s="569">
        <f t="shared" si="2"/>
        <v>20416.666666666668</v>
      </c>
    </row>
    <row r="28" spans="2:10" s="448" customFormat="1" ht="15" customHeight="1" x14ac:dyDescent="0.25">
      <c r="B28" s="952" t="s">
        <v>1896</v>
      </c>
      <c r="C28" s="952" t="s">
        <v>1896</v>
      </c>
      <c r="D28" s="584" t="s">
        <v>1286</v>
      </c>
      <c r="E28" s="585" t="s">
        <v>153</v>
      </c>
      <c r="F28" s="586">
        <f t="shared" si="0"/>
        <v>3333.3333333333335</v>
      </c>
      <c r="G28" s="580">
        <v>4000</v>
      </c>
      <c r="H28" s="449"/>
      <c r="I28" s="448">
        <f t="shared" si="1"/>
        <v>666.66666666666663</v>
      </c>
      <c r="J28" s="569">
        <f t="shared" si="2"/>
        <v>3333.3333333333335</v>
      </c>
    </row>
    <row r="29" spans="2:10" s="448" customFormat="1" ht="15" customHeight="1" x14ac:dyDescent="0.25">
      <c r="B29" s="952" t="s">
        <v>1897</v>
      </c>
      <c r="C29" s="952" t="s">
        <v>1897</v>
      </c>
      <c r="D29" s="584" t="s">
        <v>1444</v>
      </c>
      <c r="E29" s="585" t="s">
        <v>153</v>
      </c>
      <c r="F29" s="586">
        <f t="shared" si="0"/>
        <v>13333.333333333334</v>
      </c>
      <c r="G29" s="580">
        <v>16000</v>
      </c>
      <c r="H29" s="449"/>
      <c r="I29" s="448">
        <f t="shared" si="1"/>
        <v>2666.6666666666665</v>
      </c>
      <c r="J29" s="569">
        <f t="shared" si="2"/>
        <v>13333.333333333334</v>
      </c>
    </row>
    <row r="30" spans="2:10" s="448" customFormat="1" ht="15" customHeight="1" x14ac:dyDescent="0.25">
      <c r="B30" s="952" t="s">
        <v>1898</v>
      </c>
      <c r="C30" s="952" t="s">
        <v>1898</v>
      </c>
      <c r="D30" s="584" t="s">
        <v>1395</v>
      </c>
      <c r="E30" s="585" t="s">
        <v>153</v>
      </c>
      <c r="F30" s="586">
        <f t="shared" si="0"/>
        <v>12500</v>
      </c>
      <c r="G30" s="580">
        <v>15000</v>
      </c>
      <c r="H30" s="449"/>
      <c r="I30" s="448">
        <f t="shared" si="1"/>
        <v>2500</v>
      </c>
      <c r="J30" s="569">
        <f t="shared" si="2"/>
        <v>12500</v>
      </c>
    </row>
    <row r="31" spans="2:10" s="448" customFormat="1" ht="15" customHeight="1" x14ac:dyDescent="0.25">
      <c r="B31" s="952" t="s">
        <v>1899</v>
      </c>
      <c r="C31" s="952" t="s">
        <v>1899</v>
      </c>
      <c r="D31" s="584" t="s">
        <v>1288</v>
      </c>
      <c r="E31" s="585" t="s">
        <v>153</v>
      </c>
      <c r="F31" s="586">
        <f t="shared" si="0"/>
        <v>5833.333333333333</v>
      </c>
      <c r="G31" s="580">
        <v>7000</v>
      </c>
      <c r="H31" s="449"/>
      <c r="I31" s="448">
        <f t="shared" si="1"/>
        <v>1166.6666666666667</v>
      </c>
      <c r="J31" s="569">
        <f t="shared" si="2"/>
        <v>5833.333333333333</v>
      </c>
    </row>
    <row r="32" spans="2:10" s="448" customFormat="1" ht="15" customHeight="1" x14ac:dyDescent="0.25">
      <c r="B32" s="952" t="s">
        <v>1900</v>
      </c>
      <c r="C32" s="952" t="s">
        <v>1900</v>
      </c>
      <c r="D32" s="584" t="s">
        <v>1101</v>
      </c>
      <c r="E32" s="585" t="s">
        <v>153</v>
      </c>
      <c r="F32" s="586">
        <f t="shared" si="0"/>
        <v>12500</v>
      </c>
      <c r="G32" s="580">
        <v>15000</v>
      </c>
      <c r="H32" s="449"/>
      <c r="I32" s="448">
        <f t="shared" si="1"/>
        <v>2500</v>
      </c>
      <c r="J32" s="569">
        <f t="shared" si="2"/>
        <v>12500</v>
      </c>
    </row>
    <row r="33" spans="2:10" s="448" customFormat="1" ht="15" customHeight="1" x14ac:dyDescent="0.25">
      <c r="B33" s="952" t="s">
        <v>1901</v>
      </c>
      <c r="C33" s="952" t="s">
        <v>1901</v>
      </c>
      <c r="D33" s="584" t="s">
        <v>1102</v>
      </c>
      <c r="E33" s="585" t="s">
        <v>153</v>
      </c>
      <c r="F33" s="586">
        <f t="shared" si="0"/>
        <v>12083.333333333334</v>
      </c>
      <c r="G33" s="580">
        <v>14500</v>
      </c>
      <c r="H33" s="449"/>
      <c r="I33" s="448">
        <f t="shared" si="1"/>
        <v>2416.6666666666665</v>
      </c>
      <c r="J33" s="569">
        <f t="shared" si="2"/>
        <v>12083.333333333334</v>
      </c>
    </row>
    <row r="34" spans="2:10" s="448" customFormat="1" ht="15" customHeight="1" x14ac:dyDescent="0.25">
      <c r="B34" s="952" t="s">
        <v>1902</v>
      </c>
      <c r="C34" s="952" t="s">
        <v>1902</v>
      </c>
      <c r="D34" s="584" t="s">
        <v>1103</v>
      </c>
      <c r="E34" s="585" t="s">
        <v>153</v>
      </c>
      <c r="F34" s="586">
        <f t="shared" si="0"/>
        <v>9166.6666666666661</v>
      </c>
      <c r="G34" s="580">
        <v>11000</v>
      </c>
      <c r="H34" s="449"/>
      <c r="I34" s="448">
        <f t="shared" si="1"/>
        <v>1833.3333333333333</v>
      </c>
      <c r="J34" s="569">
        <f t="shared" si="2"/>
        <v>9166.6666666666661</v>
      </c>
    </row>
    <row r="35" spans="2:10" s="448" customFormat="1" ht="15" customHeight="1" x14ac:dyDescent="0.25">
      <c r="B35" s="952" t="s">
        <v>1903</v>
      </c>
      <c r="C35" s="952" t="s">
        <v>1903</v>
      </c>
      <c r="D35" s="584" t="s">
        <v>1104</v>
      </c>
      <c r="E35" s="585" t="s">
        <v>153</v>
      </c>
      <c r="F35" s="586">
        <f t="shared" si="0"/>
        <v>12916.666666666666</v>
      </c>
      <c r="G35" s="580">
        <v>15500</v>
      </c>
      <c r="H35" s="449"/>
      <c r="I35" s="448">
        <f t="shared" si="1"/>
        <v>2583.3333333333335</v>
      </c>
      <c r="J35" s="569">
        <f t="shared" si="2"/>
        <v>12916.666666666666</v>
      </c>
    </row>
    <row r="36" spans="2:10" s="448" customFormat="1" ht="15" customHeight="1" x14ac:dyDescent="0.25">
      <c r="B36" s="952" t="s">
        <v>1904</v>
      </c>
      <c r="C36" s="952" t="s">
        <v>1904</v>
      </c>
      <c r="D36" s="584" t="s">
        <v>1287</v>
      </c>
      <c r="E36" s="585" t="s">
        <v>153</v>
      </c>
      <c r="F36" s="586">
        <f t="shared" si="0"/>
        <v>4166.666666666667</v>
      </c>
      <c r="G36" s="580">
        <v>5000</v>
      </c>
      <c r="H36" s="449"/>
      <c r="I36" s="448">
        <f t="shared" si="1"/>
        <v>833.33333333333337</v>
      </c>
      <c r="J36" s="569">
        <f t="shared" si="2"/>
        <v>4166.666666666667</v>
      </c>
    </row>
    <row r="37" spans="2:10" s="448" customFormat="1" ht="15" customHeight="1" x14ac:dyDescent="0.25">
      <c r="B37" s="952" t="s">
        <v>1905</v>
      </c>
      <c r="C37" s="952" t="s">
        <v>1905</v>
      </c>
      <c r="D37" s="584" t="s">
        <v>1105</v>
      </c>
      <c r="E37" s="585" t="s">
        <v>153</v>
      </c>
      <c r="F37" s="586">
        <f t="shared" si="0"/>
        <v>9166.6666666666661</v>
      </c>
      <c r="G37" s="580">
        <v>11000</v>
      </c>
      <c r="H37" s="449"/>
      <c r="I37" s="448">
        <f t="shared" si="1"/>
        <v>1833.3333333333333</v>
      </c>
      <c r="J37" s="569">
        <f t="shared" si="2"/>
        <v>9166.6666666666661</v>
      </c>
    </row>
    <row r="38" spans="2:10" s="448" customFormat="1" ht="15" customHeight="1" x14ac:dyDescent="0.25">
      <c r="B38" s="952" t="s">
        <v>1906</v>
      </c>
      <c r="C38" s="952" t="s">
        <v>1906</v>
      </c>
      <c r="D38" s="584" t="s">
        <v>1106</v>
      </c>
      <c r="E38" s="585" t="s">
        <v>153</v>
      </c>
      <c r="F38" s="586">
        <f t="shared" si="0"/>
        <v>12500</v>
      </c>
      <c r="G38" s="580">
        <v>15000</v>
      </c>
      <c r="H38" s="449"/>
      <c r="I38" s="448">
        <f t="shared" si="1"/>
        <v>2500</v>
      </c>
      <c r="J38" s="569">
        <f t="shared" si="2"/>
        <v>12500</v>
      </c>
    </row>
    <row r="39" spans="2:10" s="448" customFormat="1" ht="15" customHeight="1" x14ac:dyDescent="0.25">
      <c r="B39" s="952" t="s">
        <v>1907</v>
      </c>
      <c r="C39" s="952" t="s">
        <v>1907</v>
      </c>
      <c r="D39" s="584" t="s">
        <v>1107</v>
      </c>
      <c r="E39" s="585" t="s">
        <v>153</v>
      </c>
      <c r="F39" s="586">
        <f t="shared" si="0"/>
        <v>16666.666666666668</v>
      </c>
      <c r="G39" s="580">
        <v>20000</v>
      </c>
      <c r="H39" s="449"/>
      <c r="I39" s="448">
        <f t="shared" si="1"/>
        <v>3333.3333333333335</v>
      </c>
      <c r="J39" s="569">
        <f t="shared" si="2"/>
        <v>16666.666666666668</v>
      </c>
    </row>
    <row r="40" spans="2:10" s="448" customFormat="1" ht="15" customHeight="1" x14ac:dyDescent="0.25">
      <c r="B40" s="952" t="s">
        <v>1908</v>
      </c>
      <c r="C40" s="952" t="s">
        <v>1908</v>
      </c>
      <c r="D40" s="584" t="s">
        <v>1108</v>
      </c>
      <c r="E40" s="585" t="s">
        <v>153</v>
      </c>
      <c r="F40" s="586">
        <f t="shared" si="0"/>
        <v>12916.666666666666</v>
      </c>
      <c r="G40" s="580">
        <v>15500</v>
      </c>
      <c r="H40" s="449"/>
      <c r="I40" s="448">
        <f t="shared" si="1"/>
        <v>2583.3333333333335</v>
      </c>
      <c r="J40" s="569">
        <f t="shared" si="2"/>
        <v>12916.666666666666</v>
      </c>
    </row>
    <row r="41" spans="2:10" s="448" customFormat="1" ht="15" customHeight="1" x14ac:dyDescent="0.25">
      <c r="B41" s="952" t="s">
        <v>1909</v>
      </c>
      <c r="C41" s="952" t="s">
        <v>1909</v>
      </c>
      <c r="D41" s="584" t="s">
        <v>1109</v>
      </c>
      <c r="E41" s="585" t="s">
        <v>153</v>
      </c>
      <c r="F41" s="586">
        <f t="shared" si="0"/>
        <v>14166.666666666666</v>
      </c>
      <c r="G41" s="580">
        <v>17000</v>
      </c>
      <c r="H41" s="449"/>
      <c r="I41" s="448">
        <f t="shared" si="1"/>
        <v>2833.3333333333335</v>
      </c>
      <c r="J41" s="569">
        <f t="shared" si="2"/>
        <v>14166.666666666666</v>
      </c>
    </row>
    <row r="42" spans="2:10" s="450" customFormat="1" ht="15" customHeight="1" x14ac:dyDescent="0.25">
      <c r="B42" s="952" t="s">
        <v>1910</v>
      </c>
      <c r="C42" s="952" t="s">
        <v>1910</v>
      </c>
      <c r="D42" s="584" t="s">
        <v>1110</v>
      </c>
      <c r="E42" s="585" t="s">
        <v>153</v>
      </c>
      <c r="F42" s="586">
        <f t="shared" si="0"/>
        <v>22083.333333333332</v>
      </c>
      <c r="G42" s="580">
        <v>26500</v>
      </c>
      <c r="H42" s="449"/>
      <c r="I42" s="448">
        <f t="shared" si="1"/>
        <v>4416.666666666667</v>
      </c>
      <c r="J42" s="569">
        <f t="shared" si="2"/>
        <v>22083.333333333332</v>
      </c>
    </row>
    <row r="43" spans="2:10" s="450" customFormat="1" ht="15" customHeight="1" x14ac:dyDescent="0.25">
      <c r="B43" s="952" t="s">
        <v>1911</v>
      </c>
      <c r="C43" s="952" t="s">
        <v>1911</v>
      </c>
      <c r="D43" s="584" t="s">
        <v>1267</v>
      </c>
      <c r="E43" s="585" t="s">
        <v>153</v>
      </c>
      <c r="F43" s="586">
        <f t="shared" si="0"/>
        <v>29166.666666666668</v>
      </c>
      <c r="G43" s="580">
        <v>35000</v>
      </c>
      <c r="H43" s="449"/>
      <c r="I43" s="448">
        <f t="shared" si="1"/>
        <v>5833.333333333333</v>
      </c>
      <c r="J43" s="569">
        <f t="shared" si="2"/>
        <v>29166.666666666668</v>
      </c>
    </row>
    <row r="44" spans="2:10" s="450" customFormat="1" ht="15" customHeight="1" x14ac:dyDescent="0.25">
      <c r="B44" s="952" t="s">
        <v>1912</v>
      </c>
      <c r="C44" s="952" t="s">
        <v>1912</v>
      </c>
      <c r="D44" s="584" t="s">
        <v>1396</v>
      </c>
      <c r="E44" s="585" t="s">
        <v>153</v>
      </c>
      <c r="F44" s="586">
        <f t="shared" si="0"/>
        <v>20416.666666666668</v>
      </c>
      <c r="G44" s="580">
        <v>24500</v>
      </c>
      <c r="H44" s="449"/>
      <c r="I44" s="448">
        <f t="shared" si="1"/>
        <v>4083.3333333333335</v>
      </c>
      <c r="J44" s="569">
        <f t="shared" si="2"/>
        <v>20416.666666666668</v>
      </c>
    </row>
    <row r="45" spans="2:10" s="450" customFormat="1" ht="15" customHeight="1" x14ac:dyDescent="0.25">
      <c r="B45" s="952" t="s">
        <v>1913</v>
      </c>
      <c r="C45" s="952" t="s">
        <v>1913</v>
      </c>
      <c r="D45" s="584" t="s">
        <v>1282</v>
      </c>
      <c r="E45" s="585" t="s">
        <v>153</v>
      </c>
      <c r="F45" s="586">
        <f t="shared" si="0"/>
        <v>32916.666666666664</v>
      </c>
      <c r="G45" s="580">
        <v>39500</v>
      </c>
      <c r="H45" s="449"/>
      <c r="I45" s="448">
        <f t="shared" si="1"/>
        <v>6583.333333333333</v>
      </c>
      <c r="J45" s="569">
        <f t="shared" si="2"/>
        <v>32916.666666666664</v>
      </c>
    </row>
    <row r="46" spans="2:10" s="450" customFormat="1" ht="15" customHeight="1" x14ac:dyDescent="0.25">
      <c r="B46" s="952" t="s">
        <v>1914</v>
      </c>
      <c r="C46" s="952" t="s">
        <v>1914</v>
      </c>
      <c r="D46" s="584" t="s">
        <v>1443</v>
      </c>
      <c r="E46" s="585" t="s">
        <v>153</v>
      </c>
      <c r="F46" s="586">
        <f t="shared" si="0"/>
        <v>33333.333333333336</v>
      </c>
      <c r="G46" s="580">
        <v>40000</v>
      </c>
      <c r="H46" s="449"/>
      <c r="I46" s="448">
        <f t="shared" si="1"/>
        <v>6666.666666666667</v>
      </c>
      <c r="J46" s="569">
        <f t="shared" si="2"/>
        <v>33333.333333333336</v>
      </c>
    </row>
    <row r="47" spans="2:10" s="450" customFormat="1" ht="15" customHeight="1" x14ac:dyDescent="0.25">
      <c r="B47" s="952" t="s">
        <v>1915</v>
      </c>
      <c r="C47" s="952" t="s">
        <v>1915</v>
      </c>
      <c r="D47" s="584" t="s">
        <v>1280</v>
      </c>
      <c r="E47" s="585" t="s">
        <v>153</v>
      </c>
      <c r="F47" s="586">
        <f t="shared" si="0"/>
        <v>33333.333333333336</v>
      </c>
      <c r="G47" s="580">
        <v>40000</v>
      </c>
      <c r="H47" s="449"/>
      <c r="I47" s="448">
        <f t="shared" si="1"/>
        <v>6666.666666666667</v>
      </c>
      <c r="J47" s="569">
        <f t="shared" si="2"/>
        <v>33333.333333333336</v>
      </c>
    </row>
    <row r="48" spans="2:10" s="450" customFormat="1" ht="15" customHeight="1" x14ac:dyDescent="0.25">
      <c r="B48" s="952" t="s">
        <v>1916</v>
      </c>
      <c r="C48" s="952" t="s">
        <v>1916</v>
      </c>
      <c r="D48" s="584" t="s">
        <v>1264</v>
      </c>
      <c r="E48" s="585" t="s">
        <v>153</v>
      </c>
      <c r="F48" s="586">
        <f t="shared" si="0"/>
        <v>19583.333333333332</v>
      </c>
      <c r="G48" s="580">
        <v>23500</v>
      </c>
      <c r="H48" s="449"/>
      <c r="I48" s="448">
        <f t="shared" si="1"/>
        <v>3916.6666666666665</v>
      </c>
      <c r="J48" s="569">
        <f t="shared" si="2"/>
        <v>19583.333333333332</v>
      </c>
    </row>
    <row r="49" spans="2:10" s="450" customFormat="1" ht="15" customHeight="1" x14ac:dyDescent="0.25">
      <c r="B49" s="952" t="s">
        <v>1917</v>
      </c>
      <c r="C49" s="952" t="s">
        <v>1917</v>
      </c>
      <c r="D49" s="584" t="s">
        <v>1111</v>
      </c>
      <c r="E49" s="585" t="s">
        <v>153</v>
      </c>
      <c r="F49" s="586">
        <f t="shared" si="0"/>
        <v>20833.333333333332</v>
      </c>
      <c r="G49" s="580">
        <v>25000</v>
      </c>
      <c r="H49" s="449"/>
      <c r="I49" s="448">
        <f t="shared" si="1"/>
        <v>4166.666666666667</v>
      </c>
      <c r="J49" s="569">
        <f t="shared" si="2"/>
        <v>20833.333333333332</v>
      </c>
    </row>
    <row r="50" spans="2:10" s="450" customFormat="1" ht="15" customHeight="1" x14ac:dyDescent="0.25">
      <c r="B50" s="952" t="s">
        <v>1918</v>
      </c>
      <c r="C50" s="952" t="s">
        <v>1918</v>
      </c>
      <c r="D50" s="584" t="s">
        <v>1270</v>
      </c>
      <c r="E50" s="585" t="s">
        <v>153</v>
      </c>
      <c r="F50" s="586">
        <f t="shared" si="0"/>
        <v>34166.666666666664</v>
      </c>
      <c r="G50" s="580">
        <v>41000</v>
      </c>
      <c r="H50" s="449"/>
      <c r="I50" s="448">
        <f t="shared" si="1"/>
        <v>6833.333333333333</v>
      </c>
      <c r="J50" s="569">
        <f t="shared" si="2"/>
        <v>34166.666666666664</v>
      </c>
    </row>
    <row r="51" spans="2:10" s="450" customFormat="1" ht="15" customHeight="1" x14ac:dyDescent="0.25">
      <c r="B51" s="952" t="s">
        <v>1919</v>
      </c>
      <c r="C51" s="952" t="s">
        <v>1919</v>
      </c>
      <c r="D51" s="584" t="s">
        <v>1112</v>
      </c>
      <c r="E51" s="585" t="s">
        <v>153</v>
      </c>
      <c r="F51" s="586">
        <f t="shared" si="0"/>
        <v>42083.333333333336</v>
      </c>
      <c r="G51" s="580">
        <v>50500</v>
      </c>
      <c r="H51" s="449"/>
      <c r="I51" s="448">
        <f t="shared" si="1"/>
        <v>8416.6666666666661</v>
      </c>
      <c r="J51" s="569">
        <f t="shared" si="2"/>
        <v>42083.333333333336</v>
      </c>
    </row>
    <row r="52" spans="2:10" s="450" customFormat="1" ht="15" customHeight="1" x14ac:dyDescent="0.25">
      <c r="B52" s="952" t="s">
        <v>1919</v>
      </c>
      <c r="C52" s="952" t="s">
        <v>1919</v>
      </c>
      <c r="D52" s="584" t="s">
        <v>1113</v>
      </c>
      <c r="E52" s="585" t="s">
        <v>153</v>
      </c>
      <c r="F52" s="586">
        <f t="shared" si="0"/>
        <v>25000</v>
      </c>
      <c r="G52" s="580">
        <v>30000</v>
      </c>
      <c r="H52" s="449"/>
      <c r="I52" s="448">
        <f t="shared" si="1"/>
        <v>5000</v>
      </c>
      <c r="J52" s="569">
        <f t="shared" si="2"/>
        <v>25000</v>
      </c>
    </row>
    <row r="53" spans="2:10" s="450" customFormat="1" ht="15" customHeight="1" x14ac:dyDescent="0.25">
      <c r="B53" s="952" t="s">
        <v>1920</v>
      </c>
      <c r="C53" s="952" t="s">
        <v>1920</v>
      </c>
      <c r="D53" s="584" t="s">
        <v>1262</v>
      </c>
      <c r="E53" s="585" t="s">
        <v>153</v>
      </c>
      <c r="F53" s="586">
        <f t="shared" si="0"/>
        <v>18750</v>
      </c>
      <c r="G53" s="580">
        <v>22500</v>
      </c>
      <c r="H53" s="449"/>
      <c r="I53" s="448">
        <f t="shared" si="1"/>
        <v>3750</v>
      </c>
      <c r="J53" s="569">
        <f t="shared" si="2"/>
        <v>18750</v>
      </c>
    </row>
    <row r="54" spans="2:10" s="448" customFormat="1" ht="15" customHeight="1" x14ac:dyDescent="0.25">
      <c r="B54" s="952" t="s">
        <v>1920</v>
      </c>
      <c r="C54" s="952" t="s">
        <v>1920</v>
      </c>
      <c r="D54" s="584" t="s">
        <v>1114</v>
      </c>
      <c r="E54" s="585" t="s">
        <v>153</v>
      </c>
      <c r="F54" s="586">
        <f t="shared" si="0"/>
        <v>35416.666666666664</v>
      </c>
      <c r="G54" s="580">
        <v>42500</v>
      </c>
      <c r="H54" s="449"/>
      <c r="I54" s="448">
        <f t="shared" si="1"/>
        <v>7083.333333333333</v>
      </c>
      <c r="J54" s="569">
        <f t="shared" si="2"/>
        <v>35416.666666666664</v>
      </c>
    </row>
    <row r="55" spans="2:10" s="450" customFormat="1" ht="15" customHeight="1" x14ac:dyDescent="0.25">
      <c r="B55" s="952" t="s">
        <v>1921</v>
      </c>
      <c r="C55" s="952" t="s">
        <v>1921</v>
      </c>
      <c r="D55" s="584" t="s">
        <v>1114</v>
      </c>
      <c r="E55" s="585" t="s">
        <v>153</v>
      </c>
      <c r="F55" s="586">
        <f t="shared" si="0"/>
        <v>25416.666666666668</v>
      </c>
      <c r="G55" s="580">
        <v>30500</v>
      </c>
      <c r="H55" s="449"/>
      <c r="I55" s="448">
        <f t="shared" si="1"/>
        <v>5083.333333333333</v>
      </c>
      <c r="J55" s="569">
        <f t="shared" si="2"/>
        <v>25416.666666666668</v>
      </c>
    </row>
    <row r="56" spans="2:10" s="450" customFormat="1" ht="15" customHeight="1" x14ac:dyDescent="0.25">
      <c r="B56" s="952" t="s">
        <v>1922</v>
      </c>
      <c r="C56" s="952" t="s">
        <v>1922</v>
      </c>
      <c r="D56" s="584" t="s">
        <v>1259</v>
      </c>
      <c r="E56" s="585" t="s">
        <v>153</v>
      </c>
      <c r="F56" s="586">
        <f t="shared" si="0"/>
        <v>33333.333333333336</v>
      </c>
      <c r="G56" s="580">
        <v>40000</v>
      </c>
      <c r="H56" s="449"/>
      <c r="I56" s="448">
        <f t="shared" si="1"/>
        <v>6666.666666666667</v>
      </c>
      <c r="J56" s="569">
        <f t="shared" si="2"/>
        <v>33333.333333333336</v>
      </c>
    </row>
    <row r="57" spans="2:10" s="450" customFormat="1" ht="15" customHeight="1" x14ac:dyDescent="0.25">
      <c r="B57" s="952" t="s">
        <v>1923</v>
      </c>
      <c r="C57" s="952" t="s">
        <v>1923</v>
      </c>
      <c r="D57" s="584" t="s">
        <v>1269</v>
      </c>
      <c r="E57" s="585" t="s">
        <v>153</v>
      </c>
      <c r="F57" s="586">
        <f t="shared" si="0"/>
        <v>42500</v>
      </c>
      <c r="G57" s="580">
        <v>51000</v>
      </c>
      <c r="H57" s="449"/>
      <c r="I57" s="448">
        <f t="shared" si="1"/>
        <v>8500</v>
      </c>
      <c r="J57" s="569">
        <f t="shared" si="2"/>
        <v>42500</v>
      </c>
    </row>
    <row r="58" spans="2:10" s="450" customFormat="1" ht="15" customHeight="1" x14ac:dyDescent="0.25">
      <c r="B58" s="952" t="s">
        <v>1924</v>
      </c>
      <c r="C58" s="952" t="s">
        <v>1924</v>
      </c>
      <c r="D58" s="584" t="s">
        <v>1509</v>
      </c>
      <c r="E58" s="585" t="s">
        <v>153</v>
      </c>
      <c r="F58" s="586">
        <f t="shared" si="0"/>
        <v>42500</v>
      </c>
      <c r="G58" s="580">
        <v>51000</v>
      </c>
      <c r="H58" s="449"/>
      <c r="I58" s="448">
        <f t="shared" si="1"/>
        <v>8500</v>
      </c>
      <c r="J58" s="569">
        <f t="shared" si="2"/>
        <v>42500</v>
      </c>
    </row>
    <row r="59" spans="2:10" s="450" customFormat="1" ht="15" customHeight="1" x14ac:dyDescent="0.25">
      <c r="B59" s="952" t="s">
        <v>1925</v>
      </c>
      <c r="C59" s="952" t="s">
        <v>1925</v>
      </c>
      <c r="D59" s="584" t="s">
        <v>1397</v>
      </c>
      <c r="E59" s="585" t="s">
        <v>153</v>
      </c>
      <c r="F59" s="586">
        <f t="shared" si="0"/>
        <v>30416.666666666668</v>
      </c>
      <c r="G59" s="580">
        <v>36500</v>
      </c>
      <c r="H59" s="449"/>
      <c r="I59" s="448">
        <f t="shared" si="1"/>
        <v>6083.333333333333</v>
      </c>
      <c r="J59" s="569">
        <f t="shared" si="2"/>
        <v>30416.666666666668</v>
      </c>
    </row>
    <row r="60" spans="2:10" s="450" customFormat="1" ht="15" customHeight="1" x14ac:dyDescent="0.25">
      <c r="B60" s="952" t="s">
        <v>1926</v>
      </c>
      <c r="C60" s="952" t="s">
        <v>1926</v>
      </c>
      <c r="D60" s="584" t="s">
        <v>1283</v>
      </c>
      <c r="E60" s="585" t="s">
        <v>153</v>
      </c>
      <c r="F60" s="586">
        <f t="shared" si="0"/>
        <v>44166.666666666664</v>
      </c>
      <c r="G60" s="580">
        <v>53000</v>
      </c>
      <c r="H60" s="449"/>
      <c r="I60" s="448">
        <f t="shared" si="1"/>
        <v>8833.3333333333339</v>
      </c>
      <c r="J60" s="569">
        <f t="shared" si="2"/>
        <v>44166.666666666664</v>
      </c>
    </row>
    <row r="61" spans="2:10" s="450" customFormat="1" ht="15" customHeight="1" x14ac:dyDescent="0.25">
      <c r="B61" s="952" t="s">
        <v>1927</v>
      </c>
      <c r="C61" s="952" t="s">
        <v>1927</v>
      </c>
      <c r="D61" s="584" t="s">
        <v>1281</v>
      </c>
      <c r="E61" s="585" t="s">
        <v>153</v>
      </c>
      <c r="F61" s="586">
        <f t="shared" si="0"/>
        <v>37916.666666666664</v>
      </c>
      <c r="G61" s="580">
        <v>45500</v>
      </c>
      <c r="H61" s="449"/>
      <c r="I61" s="448">
        <f t="shared" si="1"/>
        <v>7583.333333333333</v>
      </c>
      <c r="J61" s="569">
        <f t="shared" si="2"/>
        <v>37916.666666666664</v>
      </c>
    </row>
    <row r="62" spans="2:10" s="450" customFormat="1" ht="15" customHeight="1" x14ac:dyDescent="0.25">
      <c r="B62" s="952" t="s">
        <v>1928</v>
      </c>
      <c r="C62" s="952" t="s">
        <v>1928</v>
      </c>
      <c r="D62" s="584" t="s">
        <v>1265</v>
      </c>
      <c r="E62" s="585" t="s">
        <v>153</v>
      </c>
      <c r="F62" s="586">
        <f t="shared" si="0"/>
        <v>23333.333333333332</v>
      </c>
      <c r="G62" s="580">
        <v>28000</v>
      </c>
      <c r="H62" s="449"/>
      <c r="I62" s="448">
        <f t="shared" si="1"/>
        <v>4666.666666666667</v>
      </c>
      <c r="J62" s="569">
        <f t="shared" si="2"/>
        <v>23333.333333333332</v>
      </c>
    </row>
    <row r="63" spans="2:10" s="450" customFormat="1" ht="15" customHeight="1" x14ac:dyDescent="0.25">
      <c r="B63" s="952" t="s">
        <v>1929</v>
      </c>
      <c r="C63" s="952" t="s">
        <v>1929</v>
      </c>
      <c r="D63" s="584" t="s">
        <v>1115</v>
      </c>
      <c r="E63" s="585" t="s">
        <v>153</v>
      </c>
      <c r="F63" s="586">
        <f t="shared" si="0"/>
        <v>26666.666666666668</v>
      </c>
      <c r="G63" s="580">
        <v>32000</v>
      </c>
      <c r="H63" s="449"/>
      <c r="I63" s="448">
        <f t="shared" si="1"/>
        <v>5333.333333333333</v>
      </c>
      <c r="J63" s="569">
        <f t="shared" si="2"/>
        <v>26666.666666666668</v>
      </c>
    </row>
    <row r="64" spans="2:10" s="450" customFormat="1" ht="15" customHeight="1" x14ac:dyDescent="0.25">
      <c r="B64" s="952" t="s">
        <v>1930</v>
      </c>
      <c r="C64" s="952" t="s">
        <v>1930</v>
      </c>
      <c r="D64" s="584" t="s">
        <v>1275</v>
      </c>
      <c r="E64" s="585" t="s">
        <v>153</v>
      </c>
      <c r="F64" s="586">
        <f t="shared" si="0"/>
        <v>40416.666666666664</v>
      </c>
      <c r="G64" s="580">
        <v>48500</v>
      </c>
      <c r="H64" s="449"/>
      <c r="I64" s="448">
        <f t="shared" si="1"/>
        <v>8083.333333333333</v>
      </c>
      <c r="J64" s="569">
        <f t="shared" si="2"/>
        <v>40416.666666666664</v>
      </c>
    </row>
    <row r="65" spans="2:10" s="450" customFormat="1" ht="15" customHeight="1" x14ac:dyDescent="0.25">
      <c r="B65" s="952" t="s">
        <v>1931</v>
      </c>
      <c r="C65" s="952" t="s">
        <v>1931</v>
      </c>
      <c r="D65" s="584" t="s">
        <v>1263</v>
      </c>
      <c r="E65" s="585" t="s">
        <v>153</v>
      </c>
      <c r="F65" s="586">
        <f t="shared" si="0"/>
        <v>25833.333333333332</v>
      </c>
      <c r="G65" s="580">
        <v>31000</v>
      </c>
      <c r="H65" s="449"/>
      <c r="I65" s="448">
        <f t="shared" si="1"/>
        <v>5166.666666666667</v>
      </c>
      <c r="J65" s="569">
        <f t="shared" si="2"/>
        <v>25833.333333333332</v>
      </c>
    </row>
    <row r="66" spans="2:10" s="450" customFormat="1" ht="15" customHeight="1" x14ac:dyDescent="0.25">
      <c r="B66" s="952" t="s">
        <v>1932</v>
      </c>
      <c r="C66" s="952" t="s">
        <v>1932</v>
      </c>
      <c r="D66" s="584" t="s">
        <v>1116</v>
      </c>
      <c r="E66" s="585" t="s">
        <v>153</v>
      </c>
      <c r="F66" s="586">
        <f t="shared" si="0"/>
        <v>40833.333333333336</v>
      </c>
      <c r="G66" s="580">
        <v>49000</v>
      </c>
      <c r="H66" s="449"/>
      <c r="I66" s="448">
        <f t="shared" si="1"/>
        <v>8166.666666666667</v>
      </c>
      <c r="J66" s="569">
        <f t="shared" si="2"/>
        <v>40833.333333333336</v>
      </c>
    </row>
    <row r="67" spans="2:10" s="450" customFormat="1" ht="15" customHeight="1" x14ac:dyDescent="0.25">
      <c r="B67" s="952" t="s">
        <v>1933</v>
      </c>
      <c r="C67" s="952" t="s">
        <v>1933</v>
      </c>
      <c r="D67" s="584" t="s">
        <v>2082</v>
      </c>
      <c r="E67" s="585" t="s">
        <v>153</v>
      </c>
      <c r="F67" s="586">
        <f t="shared" si="0"/>
        <v>51666.666666666664</v>
      </c>
      <c r="G67" s="580">
        <v>62000</v>
      </c>
      <c r="H67" s="449"/>
      <c r="I67" s="448">
        <f t="shared" si="1"/>
        <v>10333.333333333334</v>
      </c>
      <c r="J67" s="569">
        <f t="shared" si="2"/>
        <v>51666.666666666664</v>
      </c>
    </row>
    <row r="68" spans="2:10" s="450" customFormat="1" ht="15" customHeight="1" x14ac:dyDescent="0.25">
      <c r="B68" s="952" t="s">
        <v>1934</v>
      </c>
      <c r="C68" s="952" t="s">
        <v>1934</v>
      </c>
      <c r="D68" s="584" t="s">
        <v>1117</v>
      </c>
      <c r="E68" s="585" t="s">
        <v>153</v>
      </c>
      <c r="F68" s="586">
        <f t="shared" si="0"/>
        <v>25000</v>
      </c>
      <c r="G68" s="580">
        <v>30000</v>
      </c>
      <c r="H68" s="449"/>
      <c r="I68" s="448">
        <f t="shared" si="1"/>
        <v>5000</v>
      </c>
      <c r="J68" s="569">
        <f t="shared" si="2"/>
        <v>25000</v>
      </c>
    </row>
    <row r="69" spans="2:10" s="450" customFormat="1" ht="15" customHeight="1" x14ac:dyDescent="0.25">
      <c r="B69" s="952" t="s">
        <v>1935</v>
      </c>
      <c r="C69" s="952" t="s">
        <v>1935</v>
      </c>
      <c r="D69" s="584" t="s">
        <v>1326</v>
      </c>
      <c r="E69" s="585" t="s">
        <v>153</v>
      </c>
      <c r="F69" s="586">
        <f t="shared" si="0"/>
        <v>34166.666666666664</v>
      </c>
      <c r="G69" s="580">
        <v>41000</v>
      </c>
      <c r="H69" s="449"/>
      <c r="I69" s="448">
        <f t="shared" si="1"/>
        <v>6833.333333333333</v>
      </c>
      <c r="J69" s="569">
        <f t="shared" si="2"/>
        <v>34166.666666666664</v>
      </c>
    </row>
    <row r="70" spans="2:10" s="450" customFormat="1" ht="15" customHeight="1" x14ac:dyDescent="0.25">
      <c r="B70" s="952" t="s">
        <v>1936</v>
      </c>
      <c r="C70" s="952" t="s">
        <v>1936</v>
      </c>
      <c r="D70" s="584" t="s">
        <v>1327</v>
      </c>
      <c r="E70" s="585" t="s">
        <v>153</v>
      </c>
      <c r="F70" s="586">
        <f t="shared" si="0"/>
        <v>44166.666666666664</v>
      </c>
      <c r="G70" s="580">
        <v>53000</v>
      </c>
      <c r="H70" s="449"/>
      <c r="I70" s="448">
        <f t="shared" si="1"/>
        <v>8833.3333333333339</v>
      </c>
      <c r="J70" s="569">
        <f t="shared" si="2"/>
        <v>44166.666666666664</v>
      </c>
    </row>
    <row r="71" spans="2:10" s="450" customFormat="1" ht="15" customHeight="1" x14ac:dyDescent="0.25">
      <c r="B71" s="952" t="s">
        <v>1118</v>
      </c>
      <c r="C71" s="952" t="s">
        <v>1118</v>
      </c>
      <c r="D71" s="584" t="s">
        <v>1119</v>
      </c>
      <c r="E71" s="585" t="s">
        <v>153</v>
      </c>
      <c r="F71" s="586">
        <f t="shared" si="0"/>
        <v>12083.333333333334</v>
      </c>
      <c r="G71" s="580">
        <v>14500</v>
      </c>
      <c r="H71" s="449"/>
      <c r="I71" s="448">
        <f t="shared" si="1"/>
        <v>2416.6666666666665</v>
      </c>
      <c r="J71" s="569">
        <f t="shared" si="2"/>
        <v>12083.333333333334</v>
      </c>
    </row>
    <row r="72" spans="2:10" s="450" customFormat="1" ht="15" customHeight="1" x14ac:dyDescent="0.25">
      <c r="B72" s="952" t="s">
        <v>1937</v>
      </c>
      <c r="C72" s="952" t="s">
        <v>1937</v>
      </c>
      <c r="D72" s="584" t="s">
        <v>1120</v>
      </c>
      <c r="E72" s="585" t="s">
        <v>153</v>
      </c>
      <c r="F72" s="586">
        <f t="shared" si="0"/>
        <v>9583.3333333333339</v>
      </c>
      <c r="G72" s="580">
        <v>11500</v>
      </c>
      <c r="H72" s="449"/>
      <c r="I72" s="448">
        <f t="shared" si="1"/>
        <v>1916.6666666666667</v>
      </c>
      <c r="J72" s="569">
        <f t="shared" si="2"/>
        <v>9583.3333333333339</v>
      </c>
    </row>
    <row r="73" spans="2:10" s="450" customFormat="1" ht="15" customHeight="1" x14ac:dyDescent="0.25">
      <c r="B73" s="952" t="s">
        <v>1938</v>
      </c>
      <c r="C73" s="952" t="s">
        <v>1938</v>
      </c>
      <c r="D73" s="584" t="s">
        <v>1121</v>
      </c>
      <c r="E73" s="585" t="s">
        <v>153</v>
      </c>
      <c r="F73" s="586">
        <f t="shared" si="0"/>
        <v>25833.333333333332</v>
      </c>
      <c r="G73" s="580">
        <v>31000</v>
      </c>
      <c r="H73" s="449"/>
      <c r="I73" s="448">
        <f t="shared" si="1"/>
        <v>5166.666666666667</v>
      </c>
      <c r="J73" s="569">
        <f t="shared" si="2"/>
        <v>25833.333333333332</v>
      </c>
    </row>
    <row r="74" spans="2:10" s="450" customFormat="1" ht="15" customHeight="1" x14ac:dyDescent="0.25">
      <c r="B74" s="952" t="s">
        <v>1939</v>
      </c>
      <c r="C74" s="952" t="s">
        <v>1939</v>
      </c>
      <c r="D74" s="584" t="s">
        <v>1122</v>
      </c>
      <c r="E74" s="585" t="s">
        <v>153</v>
      </c>
      <c r="F74" s="586">
        <f t="shared" si="0"/>
        <v>52083.333333333336</v>
      </c>
      <c r="G74" s="580">
        <v>62500</v>
      </c>
      <c r="H74" s="449"/>
      <c r="I74" s="448">
        <f t="shared" si="1"/>
        <v>10416.666666666666</v>
      </c>
      <c r="J74" s="569">
        <f t="shared" si="2"/>
        <v>52083.333333333336</v>
      </c>
    </row>
    <row r="75" spans="2:10" s="450" customFormat="1" ht="15" customHeight="1" x14ac:dyDescent="0.25">
      <c r="B75" s="952" t="s">
        <v>1940</v>
      </c>
      <c r="C75" s="952" t="s">
        <v>1940</v>
      </c>
      <c r="D75" s="584" t="s">
        <v>1123</v>
      </c>
      <c r="E75" s="585" t="s">
        <v>153</v>
      </c>
      <c r="F75" s="586">
        <f t="shared" si="0"/>
        <v>48750</v>
      </c>
      <c r="G75" s="580">
        <v>58500</v>
      </c>
      <c r="H75" s="449"/>
      <c r="I75" s="448">
        <f t="shared" si="1"/>
        <v>9750</v>
      </c>
      <c r="J75" s="569">
        <f t="shared" si="2"/>
        <v>48750</v>
      </c>
    </row>
    <row r="76" spans="2:10" s="448" customFormat="1" ht="15" customHeight="1" x14ac:dyDescent="0.25">
      <c r="B76" s="952" t="s">
        <v>1941</v>
      </c>
      <c r="C76" s="952" t="s">
        <v>1941</v>
      </c>
      <c r="D76" s="584" t="s">
        <v>1124</v>
      </c>
      <c r="E76" s="585" t="s">
        <v>153</v>
      </c>
      <c r="F76" s="586">
        <f t="shared" si="0"/>
        <v>50416.666666666664</v>
      </c>
      <c r="G76" s="580">
        <v>60500</v>
      </c>
      <c r="H76" s="449"/>
      <c r="I76" s="448">
        <f t="shared" si="1"/>
        <v>10083.333333333334</v>
      </c>
      <c r="J76" s="569">
        <f t="shared" si="2"/>
        <v>50416.666666666664</v>
      </c>
    </row>
    <row r="77" spans="2:10" s="451" customFormat="1" ht="15" customHeight="1" x14ac:dyDescent="0.25">
      <c r="B77" s="952" t="s">
        <v>1125</v>
      </c>
      <c r="C77" s="952" t="s">
        <v>1125</v>
      </c>
      <c r="D77" s="584" t="s">
        <v>1126</v>
      </c>
      <c r="E77" s="585" t="s">
        <v>153</v>
      </c>
      <c r="F77" s="586">
        <f t="shared" si="0"/>
        <v>35000</v>
      </c>
      <c r="G77" s="580">
        <v>42000</v>
      </c>
      <c r="H77" s="449"/>
      <c r="I77" s="448">
        <f t="shared" si="1"/>
        <v>7000</v>
      </c>
      <c r="J77" s="569">
        <f t="shared" si="2"/>
        <v>35000</v>
      </c>
    </row>
    <row r="78" spans="2:10" s="451" customFormat="1" ht="15" customHeight="1" x14ac:dyDescent="0.25">
      <c r="B78" s="952" t="s">
        <v>1127</v>
      </c>
      <c r="C78" s="952" t="s">
        <v>1127</v>
      </c>
      <c r="D78" s="584" t="s">
        <v>1128</v>
      </c>
      <c r="E78" s="585" t="s">
        <v>153</v>
      </c>
      <c r="F78" s="586">
        <f t="shared" si="0"/>
        <v>47916.666666666664</v>
      </c>
      <c r="G78" s="580">
        <v>57500</v>
      </c>
      <c r="H78" s="449"/>
      <c r="I78" s="448">
        <f t="shared" si="1"/>
        <v>9583.3333333333339</v>
      </c>
      <c r="J78" s="569">
        <f t="shared" si="2"/>
        <v>47916.666666666664</v>
      </c>
    </row>
    <row r="79" spans="2:10" s="451" customFormat="1" ht="15" customHeight="1" x14ac:dyDescent="0.25">
      <c r="B79" s="952" t="s">
        <v>1942</v>
      </c>
      <c r="C79" s="952" t="s">
        <v>1942</v>
      </c>
      <c r="D79" s="584" t="s">
        <v>1129</v>
      </c>
      <c r="E79" s="585" t="s">
        <v>153</v>
      </c>
      <c r="F79" s="586">
        <f t="shared" ref="F79:F142" si="3">J79</f>
        <v>44583.333333333336</v>
      </c>
      <c r="G79" s="580">
        <v>53500</v>
      </c>
      <c r="H79" s="449"/>
      <c r="I79" s="448">
        <f t="shared" ref="I79:I142" si="4">G79*20/120</f>
        <v>8916.6666666666661</v>
      </c>
      <c r="J79" s="569">
        <f t="shared" ref="J79:J142" si="5">G79-I79</f>
        <v>44583.333333333336</v>
      </c>
    </row>
    <row r="80" spans="2:10" s="451" customFormat="1" ht="15" customHeight="1" x14ac:dyDescent="0.25">
      <c r="B80" s="952" t="s">
        <v>1130</v>
      </c>
      <c r="C80" s="952" t="s">
        <v>1130</v>
      </c>
      <c r="D80" s="584" t="s">
        <v>1131</v>
      </c>
      <c r="E80" s="585" t="s">
        <v>153</v>
      </c>
      <c r="F80" s="586">
        <f t="shared" si="3"/>
        <v>47500</v>
      </c>
      <c r="G80" s="580">
        <v>57000</v>
      </c>
      <c r="H80" s="449"/>
      <c r="I80" s="448">
        <f t="shared" si="4"/>
        <v>9500</v>
      </c>
      <c r="J80" s="569">
        <f t="shared" si="5"/>
        <v>47500</v>
      </c>
    </row>
    <row r="81" spans="2:10" s="451" customFormat="1" ht="15" customHeight="1" x14ac:dyDescent="0.25">
      <c r="B81" s="952" t="s">
        <v>1132</v>
      </c>
      <c r="C81" s="952" t="s">
        <v>1132</v>
      </c>
      <c r="D81" s="584" t="s">
        <v>1133</v>
      </c>
      <c r="E81" s="585" t="s">
        <v>153</v>
      </c>
      <c r="F81" s="586">
        <f t="shared" si="3"/>
        <v>60833.333333333336</v>
      </c>
      <c r="G81" s="580">
        <v>73000</v>
      </c>
      <c r="H81" s="449"/>
      <c r="I81" s="448">
        <f t="shared" si="4"/>
        <v>12166.666666666666</v>
      </c>
      <c r="J81" s="569">
        <f t="shared" si="5"/>
        <v>60833.333333333336</v>
      </c>
    </row>
    <row r="82" spans="2:10" s="451" customFormat="1" ht="15" customHeight="1" x14ac:dyDescent="0.25">
      <c r="B82" s="952" t="s">
        <v>1943</v>
      </c>
      <c r="C82" s="952" t="s">
        <v>1943</v>
      </c>
      <c r="D82" s="584" t="s">
        <v>1289</v>
      </c>
      <c r="E82" s="585" t="s">
        <v>153</v>
      </c>
      <c r="F82" s="586">
        <f t="shared" si="3"/>
        <v>17083.333333333332</v>
      </c>
      <c r="G82" s="580">
        <v>20500</v>
      </c>
      <c r="H82" s="449"/>
      <c r="I82" s="448">
        <f t="shared" si="4"/>
        <v>3416.6666666666665</v>
      </c>
      <c r="J82" s="569">
        <f t="shared" si="5"/>
        <v>17083.333333333332</v>
      </c>
    </row>
    <row r="83" spans="2:10" s="451" customFormat="1" ht="15" customHeight="1" x14ac:dyDescent="0.25">
      <c r="B83" s="952" t="s">
        <v>1944</v>
      </c>
      <c r="C83" s="952" t="s">
        <v>1944</v>
      </c>
      <c r="D83" s="584" t="s">
        <v>1290</v>
      </c>
      <c r="E83" s="585" t="s">
        <v>153</v>
      </c>
      <c r="F83" s="586">
        <f t="shared" si="3"/>
        <v>27916.666666666668</v>
      </c>
      <c r="G83" s="580">
        <v>33500</v>
      </c>
      <c r="H83" s="449"/>
      <c r="I83" s="448">
        <f t="shared" si="4"/>
        <v>5583.333333333333</v>
      </c>
      <c r="J83" s="569">
        <f t="shared" si="5"/>
        <v>27916.666666666668</v>
      </c>
    </row>
    <row r="84" spans="2:10" s="451" customFormat="1" ht="15" customHeight="1" x14ac:dyDescent="0.25">
      <c r="B84" s="952" t="s">
        <v>1945</v>
      </c>
      <c r="C84" s="952" t="s">
        <v>1945</v>
      </c>
      <c r="D84" s="584" t="s">
        <v>1539</v>
      </c>
      <c r="E84" s="585" t="s">
        <v>153</v>
      </c>
      <c r="F84" s="586">
        <f t="shared" si="3"/>
        <v>37083.333333333336</v>
      </c>
      <c r="G84" s="580">
        <v>44500</v>
      </c>
      <c r="H84" s="449"/>
      <c r="I84" s="448">
        <f t="shared" si="4"/>
        <v>7416.666666666667</v>
      </c>
      <c r="J84" s="569">
        <f t="shared" si="5"/>
        <v>37083.333333333336</v>
      </c>
    </row>
    <row r="85" spans="2:10" s="451" customFormat="1" ht="15" customHeight="1" x14ac:dyDescent="0.25">
      <c r="B85" s="952" t="s">
        <v>1946</v>
      </c>
      <c r="C85" s="952" t="s">
        <v>1946</v>
      </c>
      <c r="D85" s="584" t="s">
        <v>1362</v>
      </c>
      <c r="E85" s="585" t="s">
        <v>153</v>
      </c>
      <c r="F85" s="586">
        <f t="shared" si="3"/>
        <v>44166.666666666664</v>
      </c>
      <c r="G85" s="580">
        <v>53000</v>
      </c>
      <c r="H85" s="449"/>
      <c r="I85" s="448">
        <f t="shared" si="4"/>
        <v>8833.3333333333339</v>
      </c>
      <c r="J85" s="569">
        <f t="shared" si="5"/>
        <v>44166.666666666664</v>
      </c>
    </row>
    <row r="86" spans="2:10" s="451" customFormat="1" ht="15" customHeight="1" x14ac:dyDescent="0.25">
      <c r="B86" s="952" t="s">
        <v>1947</v>
      </c>
      <c r="C86" s="952" t="s">
        <v>1947</v>
      </c>
      <c r="D86" s="584" t="s">
        <v>1134</v>
      </c>
      <c r="E86" s="585" t="s">
        <v>153</v>
      </c>
      <c r="F86" s="586">
        <f t="shared" si="3"/>
        <v>38333.333333333336</v>
      </c>
      <c r="G86" s="580">
        <v>46000</v>
      </c>
      <c r="H86" s="449"/>
      <c r="I86" s="448">
        <f t="shared" si="4"/>
        <v>7666.666666666667</v>
      </c>
      <c r="J86" s="569">
        <f t="shared" si="5"/>
        <v>38333.333333333336</v>
      </c>
    </row>
    <row r="87" spans="2:10" s="451" customFormat="1" ht="15" customHeight="1" x14ac:dyDescent="0.25">
      <c r="B87" s="952" t="s">
        <v>1948</v>
      </c>
      <c r="C87" s="952" t="s">
        <v>1948</v>
      </c>
      <c r="D87" s="584" t="s">
        <v>1135</v>
      </c>
      <c r="E87" s="585" t="s">
        <v>153</v>
      </c>
      <c r="F87" s="586">
        <f t="shared" si="3"/>
        <v>36666.666666666664</v>
      </c>
      <c r="G87" s="580">
        <v>44000</v>
      </c>
      <c r="H87" s="449"/>
      <c r="I87" s="448">
        <f t="shared" si="4"/>
        <v>7333.333333333333</v>
      </c>
      <c r="J87" s="569">
        <f t="shared" si="5"/>
        <v>36666.666666666664</v>
      </c>
    </row>
    <row r="88" spans="2:10" s="451" customFormat="1" ht="15" customHeight="1" x14ac:dyDescent="0.25">
      <c r="B88" s="952" t="s">
        <v>1949</v>
      </c>
      <c r="C88" s="952" t="s">
        <v>1949</v>
      </c>
      <c r="D88" s="584" t="s">
        <v>1136</v>
      </c>
      <c r="E88" s="585" t="s">
        <v>153</v>
      </c>
      <c r="F88" s="586">
        <f t="shared" si="3"/>
        <v>35000</v>
      </c>
      <c r="G88" s="580">
        <v>42000</v>
      </c>
      <c r="H88" s="449"/>
      <c r="I88" s="448">
        <f t="shared" si="4"/>
        <v>7000</v>
      </c>
      <c r="J88" s="569">
        <f t="shared" si="5"/>
        <v>35000</v>
      </c>
    </row>
    <row r="89" spans="2:10" s="451" customFormat="1" ht="15" customHeight="1" x14ac:dyDescent="0.25">
      <c r="B89" s="952" t="s">
        <v>1950</v>
      </c>
      <c r="C89" s="952" t="s">
        <v>1950</v>
      </c>
      <c r="D89" s="584" t="s">
        <v>1348</v>
      </c>
      <c r="E89" s="585" t="s">
        <v>153</v>
      </c>
      <c r="F89" s="586">
        <f t="shared" si="3"/>
        <v>55833.333333333336</v>
      </c>
      <c r="G89" s="580">
        <v>67000</v>
      </c>
      <c r="H89" s="449"/>
      <c r="I89" s="448">
        <f t="shared" si="4"/>
        <v>11166.666666666666</v>
      </c>
      <c r="J89" s="569">
        <f t="shared" si="5"/>
        <v>55833.333333333336</v>
      </c>
    </row>
    <row r="90" spans="2:10" s="451" customFormat="1" ht="15" customHeight="1" x14ac:dyDescent="0.25">
      <c r="B90" s="952" t="s">
        <v>1951</v>
      </c>
      <c r="C90" s="952" t="s">
        <v>1951</v>
      </c>
      <c r="D90" s="584" t="s">
        <v>1351</v>
      </c>
      <c r="E90" s="585" t="s">
        <v>153</v>
      </c>
      <c r="F90" s="586">
        <f t="shared" si="3"/>
        <v>30000</v>
      </c>
      <c r="G90" s="580">
        <v>36000</v>
      </c>
      <c r="H90" s="449"/>
      <c r="I90" s="448">
        <f t="shared" si="4"/>
        <v>6000</v>
      </c>
      <c r="J90" s="569">
        <f t="shared" si="5"/>
        <v>30000</v>
      </c>
    </row>
    <row r="91" spans="2:10" s="451" customFormat="1" ht="15" customHeight="1" x14ac:dyDescent="0.25">
      <c r="B91" s="952" t="s">
        <v>1349</v>
      </c>
      <c r="C91" s="952" t="s">
        <v>1349</v>
      </c>
      <c r="D91" s="584" t="s">
        <v>1350</v>
      </c>
      <c r="E91" s="585" t="s">
        <v>153</v>
      </c>
      <c r="F91" s="586">
        <f t="shared" si="3"/>
        <v>24166.666666666668</v>
      </c>
      <c r="G91" s="580">
        <v>29000</v>
      </c>
      <c r="H91" s="449"/>
      <c r="I91" s="448">
        <f t="shared" si="4"/>
        <v>4833.333333333333</v>
      </c>
      <c r="J91" s="569">
        <f t="shared" si="5"/>
        <v>24166.666666666668</v>
      </c>
    </row>
    <row r="92" spans="2:10" s="451" customFormat="1" ht="15" customHeight="1" x14ac:dyDescent="0.25">
      <c r="B92" s="952" t="s">
        <v>1489</v>
      </c>
      <c r="C92" s="952" t="s">
        <v>1489</v>
      </c>
      <c r="D92" s="584" t="s">
        <v>1490</v>
      </c>
      <c r="E92" s="585" t="s">
        <v>153</v>
      </c>
      <c r="F92" s="586" t="e">
        <f t="shared" si="3"/>
        <v>#VALUE!</v>
      </c>
      <c r="G92" s="580" t="s">
        <v>2098</v>
      </c>
      <c r="H92" s="449"/>
      <c r="I92" s="448" t="e">
        <f t="shared" si="4"/>
        <v>#VALUE!</v>
      </c>
      <c r="J92" s="569" t="e">
        <f t="shared" si="5"/>
        <v>#VALUE!</v>
      </c>
    </row>
    <row r="93" spans="2:10" s="451" customFormat="1" ht="15" customHeight="1" x14ac:dyDescent="0.25">
      <c r="B93" s="952" t="s">
        <v>1458</v>
      </c>
      <c r="C93" s="952" t="s">
        <v>1458</v>
      </c>
      <c r="D93" s="584" t="s">
        <v>1491</v>
      </c>
      <c r="E93" s="585" t="s">
        <v>153</v>
      </c>
      <c r="F93" s="586" t="e">
        <f t="shared" si="3"/>
        <v>#VALUE!</v>
      </c>
      <c r="G93" s="580" t="s">
        <v>2098</v>
      </c>
      <c r="H93" s="449"/>
      <c r="I93" s="448" t="e">
        <f t="shared" si="4"/>
        <v>#VALUE!</v>
      </c>
      <c r="J93" s="569" t="e">
        <f t="shared" si="5"/>
        <v>#VALUE!</v>
      </c>
    </row>
    <row r="94" spans="2:10" s="451" customFormat="1" ht="15" customHeight="1" x14ac:dyDescent="0.25">
      <c r="B94" s="952" t="s">
        <v>1952</v>
      </c>
      <c r="C94" s="952" t="s">
        <v>1952</v>
      </c>
      <c r="D94" s="584" t="s">
        <v>1508</v>
      </c>
      <c r="E94" s="585" t="s">
        <v>153</v>
      </c>
      <c r="F94" s="586">
        <f t="shared" si="3"/>
        <v>22500</v>
      </c>
      <c r="G94" s="580">
        <v>27000</v>
      </c>
      <c r="H94" s="449"/>
      <c r="I94" s="448">
        <f t="shared" si="4"/>
        <v>4500</v>
      </c>
      <c r="J94" s="569">
        <f t="shared" si="5"/>
        <v>22500</v>
      </c>
    </row>
    <row r="95" spans="2:10" s="451" customFormat="1" ht="15" customHeight="1" x14ac:dyDescent="0.25">
      <c r="B95" s="952" t="s">
        <v>1953</v>
      </c>
      <c r="C95" s="952" t="s">
        <v>1953</v>
      </c>
      <c r="D95" s="584" t="s">
        <v>1411</v>
      </c>
      <c r="E95" s="585" t="s">
        <v>153</v>
      </c>
      <c r="F95" s="586">
        <f t="shared" si="3"/>
        <v>90416.666666666672</v>
      </c>
      <c r="G95" s="580">
        <v>108500</v>
      </c>
      <c r="H95" s="449"/>
      <c r="I95" s="448">
        <f t="shared" si="4"/>
        <v>18083.333333333332</v>
      </c>
      <c r="J95" s="569">
        <f t="shared" si="5"/>
        <v>90416.666666666672</v>
      </c>
    </row>
    <row r="96" spans="2:10" s="451" customFormat="1" ht="15" customHeight="1" x14ac:dyDescent="0.25">
      <c r="B96" s="952" t="s">
        <v>1954</v>
      </c>
      <c r="C96" s="952" t="s">
        <v>1954</v>
      </c>
      <c r="D96" s="584" t="s">
        <v>1363</v>
      </c>
      <c r="E96" s="585" t="s">
        <v>153</v>
      </c>
      <c r="F96" s="586">
        <f t="shared" si="3"/>
        <v>88750</v>
      </c>
      <c r="G96" s="580">
        <v>106500</v>
      </c>
      <c r="H96" s="449"/>
      <c r="I96" s="448">
        <f t="shared" si="4"/>
        <v>17750</v>
      </c>
      <c r="J96" s="569">
        <f t="shared" si="5"/>
        <v>88750</v>
      </c>
    </row>
    <row r="97" spans="2:10" s="451" customFormat="1" ht="15" customHeight="1" x14ac:dyDescent="0.25">
      <c r="B97" s="952" t="s">
        <v>1955</v>
      </c>
      <c r="C97" s="952" t="s">
        <v>1955</v>
      </c>
      <c r="D97" s="584" t="s">
        <v>2083</v>
      </c>
      <c r="E97" s="585" t="s">
        <v>153</v>
      </c>
      <c r="F97" s="586" t="e">
        <f t="shared" si="3"/>
        <v>#VALUE!</v>
      </c>
      <c r="G97" s="580" t="s">
        <v>2098</v>
      </c>
      <c r="H97" s="449"/>
      <c r="I97" s="448" t="e">
        <f t="shared" si="4"/>
        <v>#VALUE!</v>
      </c>
      <c r="J97" s="569" t="e">
        <f t="shared" si="5"/>
        <v>#VALUE!</v>
      </c>
    </row>
    <row r="98" spans="2:10" s="451" customFormat="1" ht="15" customHeight="1" x14ac:dyDescent="0.25">
      <c r="B98" s="952" t="s">
        <v>1137</v>
      </c>
      <c r="C98" s="952" t="s">
        <v>1137</v>
      </c>
      <c r="D98" s="584" t="s">
        <v>1138</v>
      </c>
      <c r="E98" s="585" t="s">
        <v>153</v>
      </c>
      <c r="F98" s="586">
        <f t="shared" si="3"/>
        <v>1500</v>
      </c>
      <c r="G98" s="580">
        <v>1800</v>
      </c>
      <c r="H98" s="449"/>
      <c r="I98" s="448">
        <f t="shared" si="4"/>
        <v>300</v>
      </c>
      <c r="J98" s="569">
        <f t="shared" si="5"/>
        <v>1500</v>
      </c>
    </row>
    <row r="99" spans="2:10" s="451" customFormat="1" ht="15" customHeight="1" x14ac:dyDescent="0.25">
      <c r="B99" s="952" t="s">
        <v>1956</v>
      </c>
      <c r="C99" s="952" t="s">
        <v>1956</v>
      </c>
      <c r="D99" s="584" t="s">
        <v>1487</v>
      </c>
      <c r="E99" s="585" t="s">
        <v>153</v>
      </c>
      <c r="F99" s="586">
        <f t="shared" si="3"/>
        <v>10833.333333333334</v>
      </c>
      <c r="G99" s="580">
        <v>13000</v>
      </c>
      <c r="H99" s="449"/>
      <c r="I99" s="448">
        <f t="shared" si="4"/>
        <v>2166.6666666666665</v>
      </c>
      <c r="J99" s="569">
        <f t="shared" si="5"/>
        <v>10833.333333333334</v>
      </c>
    </row>
    <row r="100" spans="2:10" s="451" customFormat="1" ht="15" customHeight="1" x14ac:dyDescent="0.25">
      <c r="B100" s="952" t="s">
        <v>1957</v>
      </c>
      <c r="C100" s="952" t="s">
        <v>1957</v>
      </c>
      <c r="D100" s="584" t="s">
        <v>1526</v>
      </c>
      <c r="E100" s="585" t="s">
        <v>153</v>
      </c>
      <c r="F100" s="586">
        <f t="shared" si="3"/>
        <v>36250</v>
      </c>
      <c r="G100" s="580">
        <v>43500</v>
      </c>
      <c r="H100" s="449"/>
      <c r="I100" s="448">
        <f t="shared" si="4"/>
        <v>7250</v>
      </c>
      <c r="J100" s="569">
        <f t="shared" si="5"/>
        <v>36250</v>
      </c>
    </row>
    <row r="101" spans="2:10" s="451" customFormat="1" ht="15" customHeight="1" x14ac:dyDescent="0.25">
      <c r="B101" s="952" t="s">
        <v>1958</v>
      </c>
      <c r="C101" s="952" t="s">
        <v>1958</v>
      </c>
      <c r="D101" s="584" t="s">
        <v>1568</v>
      </c>
      <c r="E101" s="585" t="s">
        <v>153</v>
      </c>
      <c r="F101" s="586">
        <f t="shared" si="3"/>
        <v>20833.333333333332</v>
      </c>
      <c r="G101" s="580">
        <v>25000</v>
      </c>
      <c r="H101" s="449"/>
      <c r="I101" s="448">
        <f t="shared" si="4"/>
        <v>4166.666666666667</v>
      </c>
      <c r="J101" s="569">
        <f t="shared" si="5"/>
        <v>20833.333333333332</v>
      </c>
    </row>
    <row r="102" spans="2:10" s="451" customFormat="1" ht="15" customHeight="1" x14ac:dyDescent="0.25">
      <c r="B102" s="952" t="s">
        <v>1959</v>
      </c>
      <c r="C102" s="952" t="s">
        <v>1959</v>
      </c>
      <c r="D102" s="584" t="s">
        <v>1571</v>
      </c>
      <c r="E102" s="585" t="s">
        <v>153</v>
      </c>
      <c r="F102" s="586" t="e">
        <f t="shared" si="3"/>
        <v>#VALUE!</v>
      </c>
      <c r="G102" s="580" t="s">
        <v>2098</v>
      </c>
      <c r="H102" s="449"/>
      <c r="I102" s="448" t="e">
        <f t="shared" si="4"/>
        <v>#VALUE!</v>
      </c>
      <c r="J102" s="569" t="e">
        <f t="shared" si="5"/>
        <v>#VALUE!</v>
      </c>
    </row>
    <row r="103" spans="2:10" s="451" customFormat="1" ht="15" customHeight="1" x14ac:dyDescent="0.25">
      <c r="B103" s="952" t="s">
        <v>1402</v>
      </c>
      <c r="C103" s="952" t="s">
        <v>1402</v>
      </c>
      <c r="D103" s="584" t="s">
        <v>1403</v>
      </c>
      <c r="E103" s="585" t="s">
        <v>153</v>
      </c>
      <c r="F103" s="586">
        <f t="shared" si="3"/>
        <v>30833.333333333332</v>
      </c>
      <c r="G103" s="580">
        <v>37000</v>
      </c>
      <c r="H103" s="449"/>
      <c r="I103" s="448">
        <f t="shared" si="4"/>
        <v>6166.666666666667</v>
      </c>
      <c r="J103" s="569">
        <f t="shared" si="5"/>
        <v>30833.333333333332</v>
      </c>
    </row>
    <row r="104" spans="2:10" s="451" customFormat="1" ht="15" customHeight="1" x14ac:dyDescent="0.25">
      <c r="B104" s="952" t="s">
        <v>1960</v>
      </c>
      <c r="C104" s="952" t="s">
        <v>1960</v>
      </c>
      <c r="D104" s="584" t="s">
        <v>1519</v>
      </c>
      <c r="E104" s="585" t="s">
        <v>153</v>
      </c>
      <c r="F104" s="586">
        <f t="shared" si="3"/>
        <v>31250</v>
      </c>
      <c r="G104" s="580">
        <v>37500</v>
      </c>
      <c r="H104" s="449"/>
      <c r="I104" s="448">
        <f t="shared" si="4"/>
        <v>6250</v>
      </c>
      <c r="J104" s="569">
        <f t="shared" si="5"/>
        <v>31250</v>
      </c>
    </row>
    <row r="105" spans="2:10" s="451" customFormat="1" ht="15" customHeight="1" x14ac:dyDescent="0.25">
      <c r="B105" s="952" t="s">
        <v>1961</v>
      </c>
      <c r="C105" s="952" t="s">
        <v>1961</v>
      </c>
      <c r="D105" s="584" t="s">
        <v>1139</v>
      </c>
      <c r="E105" s="585" t="s">
        <v>153</v>
      </c>
      <c r="F105" s="586">
        <f t="shared" si="3"/>
        <v>5833.333333333333</v>
      </c>
      <c r="G105" s="580">
        <v>7000</v>
      </c>
      <c r="H105" s="449"/>
      <c r="I105" s="448">
        <f t="shared" si="4"/>
        <v>1166.6666666666667</v>
      </c>
      <c r="J105" s="569">
        <f t="shared" si="5"/>
        <v>5833.333333333333</v>
      </c>
    </row>
    <row r="106" spans="2:10" s="451" customFormat="1" ht="15" customHeight="1" x14ac:dyDescent="0.25">
      <c r="B106" s="952" t="s">
        <v>1962</v>
      </c>
      <c r="C106" s="952" t="s">
        <v>1962</v>
      </c>
      <c r="D106" s="584" t="s">
        <v>1140</v>
      </c>
      <c r="E106" s="585" t="s">
        <v>153</v>
      </c>
      <c r="F106" s="586">
        <f t="shared" si="3"/>
        <v>8333.3333333333339</v>
      </c>
      <c r="G106" s="580">
        <v>10000</v>
      </c>
      <c r="H106" s="449"/>
      <c r="I106" s="448">
        <f t="shared" si="4"/>
        <v>1666.6666666666667</v>
      </c>
      <c r="J106" s="569">
        <f t="shared" si="5"/>
        <v>8333.3333333333339</v>
      </c>
    </row>
    <row r="107" spans="2:10" s="451" customFormat="1" ht="15" customHeight="1" x14ac:dyDescent="0.25">
      <c r="B107" s="952" t="s">
        <v>1963</v>
      </c>
      <c r="C107" s="952" t="s">
        <v>1963</v>
      </c>
      <c r="D107" s="584" t="s">
        <v>1141</v>
      </c>
      <c r="E107" s="585" t="s">
        <v>153</v>
      </c>
      <c r="F107" s="586">
        <f t="shared" si="3"/>
        <v>10416.666666666666</v>
      </c>
      <c r="G107" s="580">
        <v>12500</v>
      </c>
      <c r="H107" s="449"/>
      <c r="I107" s="448">
        <f t="shared" si="4"/>
        <v>2083.3333333333335</v>
      </c>
      <c r="J107" s="569">
        <f t="shared" si="5"/>
        <v>10416.666666666666</v>
      </c>
    </row>
    <row r="108" spans="2:10" s="448" customFormat="1" ht="15" customHeight="1" x14ac:dyDescent="0.25">
      <c r="B108" s="952" t="s">
        <v>1964</v>
      </c>
      <c r="C108" s="952" t="s">
        <v>1964</v>
      </c>
      <c r="D108" s="584" t="s">
        <v>1142</v>
      </c>
      <c r="E108" s="585" t="s">
        <v>153</v>
      </c>
      <c r="F108" s="586">
        <f t="shared" si="3"/>
        <v>13750</v>
      </c>
      <c r="G108" s="580">
        <v>16500</v>
      </c>
      <c r="H108" s="449"/>
      <c r="I108" s="448">
        <f t="shared" si="4"/>
        <v>2750</v>
      </c>
      <c r="J108" s="569">
        <f t="shared" si="5"/>
        <v>13750</v>
      </c>
    </row>
    <row r="109" spans="2:10" s="450" customFormat="1" ht="15" customHeight="1" x14ac:dyDescent="0.25">
      <c r="B109" s="952" t="s">
        <v>1965</v>
      </c>
      <c r="C109" s="952" t="s">
        <v>1965</v>
      </c>
      <c r="D109" s="584" t="s">
        <v>1143</v>
      </c>
      <c r="E109" s="585" t="s">
        <v>153</v>
      </c>
      <c r="F109" s="586">
        <f t="shared" si="3"/>
        <v>24583.333333333332</v>
      </c>
      <c r="G109" s="580">
        <v>29500</v>
      </c>
      <c r="H109" s="449"/>
      <c r="I109" s="448">
        <f t="shared" si="4"/>
        <v>4916.666666666667</v>
      </c>
      <c r="J109" s="569">
        <f t="shared" si="5"/>
        <v>24583.333333333332</v>
      </c>
    </row>
    <row r="110" spans="2:10" s="450" customFormat="1" ht="15" customHeight="1" x14ac:dyDescent="0.25">
      <c r="B110" s="952" t="s">
        <v>1966</v>
      </c>
      <c r="C110" s="952" t="s">
        <v>1966</v>
      </c>
      <c r="D110" s="584" t="s">
        <v>1144</v>
      </c>
      <c r="E110" s="585" t="s">
        <v>153</v>
      </c>
      <c r="F110" s="586">
        <f t="shared" si="3"/>
        <v>35000</v>
      </c>
      <c r="G110" s="580">
        <v>42000</v>
      </c>
      <c r="H110" s="449"/>
      <c r="I110" s="448">
        <f t="shared" si="4"/>
        <v>7000</v>
      </c>
      <c r="J110" s="569">
        <f t="shared" si="5"/>
        <v>35000</v>
      </c>
    </row>
    <row r="111" spans="2:10" s="450" customFormat="1" ht="15" customHeight="1" x14ac:dyDescent="0.25">
      <c r="B111" s="952" t="s">
        <v>1967</v>
      </c>
      <c r="C111" s="952" t="s">
        <v>1967</v>
      </c>
      <c r="D111" s="584" t="s">
        <v>1145</v>
      </c>
      <c r="E111" s="585" t="s">
        <v>153</v>
      </c>
      <c r="F111" s="586">
        <f t="shared" si="3"/>
        <v>34583.333333333336</v>
      </c>
      <c r="G111" s="580">
        <v>41500</v>
      </c>
      <c r="H111" s="449"/>
      <c r="I111" s="448">
        <f t="shared" si="4"/>
        <v>6916.666666666667</v>
      </c>
      <c r="J111" s="569">
        <f t="shared" si="5"/>
        <v>34583.333333333336</v>
      </c>
    </row>
    <row r="112" spans="2:10" s="450" customFormat="1" ht="15" customHeight="1" x14ac:dyDescent="0.25">
      <c r="B112" s="952" t="s">
        <v>1968</v>
      </c>
      <c r="C112" s="952" t="s">
        <v>1968</v>
      </c>
      <c r="D112" s="584" t="s">
        <v>1266</v>
      </c>
      <c r="E112" s="585" t="s">
        <v>153</v>
      </c>
      <c r="F112" s="586">
        <f t="shared" si="3"/>
        <v>5416.666666666667</v>
      </c>
      <c r="G112" s="580">
        <v>6500</v>
      </c>
      <c r="H112" s="449"/>
      <c r="I112" s="448">
        <f t="shared" si="4"/>
        <v>1083.3333333333333</v>
      </c>
      <c r="J112" s="569">
        <f t="shared" si="5"/>
        <v>5416.666666666667</v>
      </c>
    </row>
    <row r="113" spans="2:10" s="450" customFormat="1" ht="15" customHeight="1" x14ac:dyDescent="0.25">
      <c r="B113" s="952" t="s">
        <v>1969</v>
      </c>
      <c r="C113" s="952" t="s">
        <v>1969</v>
      </c>
      <c r="D113" s="584" t="s">
        <v>1268</v>
      </c>
      <c r="E113" s="585" t="s">
        <v>153</v>
      </c>
      <c r="F113" s="586">
        <f t="shared" si="3"/>
        <v>8333.3333333333339</v>
      </c>
      <c r="G113" s="580">
        <v>10000</v>
      </c>
      <c r="H113" s="449"/>
      <c r="I113" s="448">
        <f t="shared" si="4"/>
        <v>1666.6666666666667</v>
      </c>
      <c r="J113" s="569">
        <f t="shared" si="5"/>
        <v>8333.3333333333339</v>
      </c>
    </row>
    <row r="114" spans="2:10" s="450" customFormat="1" ht="15" customHeight="1" x14ac:dyDescent="0.25">
      <c r="B114" s="952" t="s">
        <v>1970</v>
      </c>
      <c r="C114" s="952" t="s">
        <v>1970</v>
      </c>
      <c r="D114" s="584" t="s">
        <v>1146</v>
      </c>
      <c r="E114" s="585" t="s">
        <v>153</v>
      </c>
      <c r="F114" s="586">
        <f t="shared" si="3"/>
        <v>11666.666666666666</v>
      </c>
      <c r="G114" s="580">
        <v>14000</v>
      </c>
      <c r="H114" s="449"/>
      <c r="I114" s="448">
        <f t="shared" si="4"/>
        <v>2333.3333333333335</v>
      </c>
      <c r="J114" s="569">
        <f t="shared" si="5"/>
        <v>11666.666666666666</v>
      </c>
    </row>
    <row r="115" spans="2:10" s="450" customFormat="1" ht="15" customHeight="1" x14ac:dyDescent="0.25">
      <c r="B115" s="952" t="s">
        <v>1971</v>
      </c>
      <c r="C115" s="952" t="s">
        <v>1971</v>
      </c>
      <c r="D115" s="584" t="s">
        <v>1292</v>
      </c>
      <c r="E115" s="585" t="s">
        <v>153</v>
      </c>
      <c r="F115" s="586">
        <f t="shared" si="3"/>
        <v>2916.6666666666665</v>
      </c>
      <c r="G115" s="580">
        <v>3500</v>
      </c>
      <c r="H115" s="449"/>
      <c r="I115" s="448">
        <f t="shared" si="4"/>
        <v>583.33333333333337</v>
      </c>
      <c r="J115" s="569">
        <f t="shared" si="5"/>
        <v>2916.6666666666665</v>
      </c>
    </row>
    <row r="116" spans="2:10" s="450" customFormat="1" ht="15" customHeight="1" x14ac:dyDescent="0.25">
      <c r="B116" s="952" t="s">
        <v>1972</v>
      </c>
      <c r="C116" s="952" t="s">
        <v>1972</v>
      </c>
      <c r="D116" s="584" t="s">
        <v>1260</v>
      </c>
      <c r="E116" s="585" t="s">
        <v>153</v>
      </c>
      <c r="F116" s="586">
        <f t="shared" si="3"/>
        <v>3333.3333333333335</v>
      </c>
      <c r="G116" s="580">
        <v>4000</v>
      </c>
      <c r="H116" s="449"/>
      <c r="I116" s="448">
        <f t="shared" si="4"/>
        <v>666.66666666666663</v>
      </c>
      <c r="J116" s="569">
        <f t="shared" si="5"/>
        <v>3333.3333333333335</v>
      </c>
    </row>
    <row r="117" spans="2:10" s="450" customFormat="1" ht="15" customHeight="1" x14ac:dyDescent="0.25">
      <c r="B117" s="952" t="s">
        <v>1973</v>
      </c>
      <c r="C117" s="952" t="s">
        <v>1973</v>
      </c>
      <c r="D117" s="584" t="s">
        <v>1147</v>
      </c>
      <c r="E117" s="585" t="s">
        <v>153</v>
      </c>
      <c r="F117" s="586">
        <f t="shared" si="3"/>
        <v>3666.6666666666665</v>
      </c>
      <c r="G117" s="580">
        <v>4400</v>
      </c>
      <c r="H117" s="449"/>
      <c r="I117" s="448">
        <f t="shared" si="4"/>
        <v>733.33333333333337</v>
      </c>
      <c r="J117" s="569">
        <f t="shared" si="5"/>
        <v>3666.6666666666665</v>
      </c>
    </row>
    <row r="118" spans="2:10" s="450" customFormat="1" ht="15" customHeight="1" x14ac:dyDescent="0.25">
      <c r="B118" s="952" t="s">
        <v>1974</v>
      </c>
      <c r="C118" s="952" t="s">
        <v>1974</v>
      </c>
      <c r="D118" s="584" t="s">
        <v>1261</v>
      </c>
      <c r="E118" s="585" t="s">
        <v>153</v>
      </c>
      <c r="F118" s="586">
        <f t="shared" si="3"/>
        <v>5666.666666666667</v>
      </c>
      <c r="G118" s="580">
        <v>6800</v>
      </c>
      <c r="H118" s="449"/>
      <c r="I118" s="448">
        <f t="shared" si="4"/>
        <v>1133.3333333333333</v>
      </c>
      <c r="J118" s="569">
        <f t="shared" si="5"/>
        <v>5666.666666666667</v>
      </c>
    </row>
    <row r="119" spans="2:10" s="450" customFormat="1" ht="15" customHeight="1" x14ac:dyDescent="0.25">
      <c r="B119" s="952" t="s">
        <v>1975</v>
      </c>
      <c r="C119" s="952" t="s">
        <v>1975</v>
      </c>
      <c r="D119" s="584" t="s">
        <v>1293</v>
      </c>
      <c r="E119" s="585" t="s">
        <v>153</v>
      </c>
      <c r="F119" s="586">
        <f t="shared" si="3"/>
        <v>5833.333333333333</v>
      </c>
      <c r="G119" s="580">
        <v>7000</v>
      </c>
      <c r="H119" s="449"/>
      <c r="I119" s="448">
        <f t="shared" si="4"/>
        <v>1166.6666666666667</v>
      </c>
      <c r="J119" s="569">
        <f t="shared" si="5"/>
        <v>5833.333333333333</v>
      </c>
    </row>
    <row r="120" spans="2:10" s="450" customFormat="1" ht="15" customHeight="1" x14ac:dyDescent="0.25">
      <c r="B120" s="952" t="s">
        <v>1976</v>
      </c>
      <c r="C120" s="952" t="s">
        <v>1976</v>
      </c>
      <c r="D120" s="584" t="s">
        <v>1148</v>
      </c>
      <c r="E120" s="585" t="s">
        <v>153</v>
      </c>
      <c r="F120" s="586">
        <f t="shared" si="3"/>
        <v>9166.6666666666661</v>
      </c>
      <c r="G120" s="580">
        <v>11000</v>
      </c>
      <c r="H120" s="449"/>
      <c r="I120" s="448">
        <f t="shared" si="4"/>
        <v>1833.3333333333333</v>
      </c>
      <c r="J120" s="569">
        <f t="shared" si="5"/>
        <v>9166.6666666666661</v>
      </c>
    </row>
    <row r="121" spans="2:10" s="450" customFormat="1" ht="15" customHeight="1" x14ac:dyDescent="0.25">
      <c r="B121" s="952" t="s">
        <v>1977</v>
      </c>
      <c r="C121" s="952" t="s">
        <v>1977</v>
      </c>
      <c r="D121" s="584" t="s">
        <v>1149</v>
      </c>
      <c r="E121" s="585" t="s">
        <v>153</v>
      </c>
      <c r="F121" s="586">
        <f t="shared" si="3"/>
        <v>7083.333333333333</v>
      </c>
      <c r="G121" s="580">
        <v>8500</v>
      </c>
      <c r="H121" s="449"/>
      <c r="I121" s="448">
        <f t="shared" si="4"/>
        <v>1416.6666666666667</v>
      </c>
      <c r="J121" s="569">
        <f t="shared" si="5"/>
        <v>7083.333333333333</v>
      </c>
    </row>
    <row r="122" spans="2:10" s="450" customFormat="1" ht="15" customHeight="1" x14ac:dyDescent="0.25">
      <c r="B122" s="952" t="s">
        <v>1978</v>
      </c>
      <c r="C122" s="952" t="s">
        <v>1978</v>
      </c>
      <c r="D122" s="584" t="s">
        <v>1150</v>
      </c>
      <c r="E122" s="585" t="s">
        <v>153</v>
      </c>
      <c r="F122" s="586">
        <f t="shared" si="3"/>
        <v>12500</v>
      </c>
      <c r="G122" s="580">
        <v>15000</v>
      </c>
      <c r="H122" s="449"/>
      <c r="I122" s="448">
        <f t="shared" si="4"/>
        <v>2500</v>
      </c>
      <c r="J122" s="569">
        <f t="shared" si="5"/>
        <v>12500</v>
      </c>
    </row>
    <row r="123" spans="2:10" s="448" customFormat="1" ht="15" customHeight="1" x14ac:dyDescent="0.25">
      <c r="B123" s="952" t="s">
        <v>1979</v>
      </c>
      <c r="C123" s="952" t="s">
        <v>1979</v>
      </c>
      <c r="D123" s="584" t="s">
        <v>1151</v>
      </c>
      <c r="E123" s="585" t="s">
        <v>153</v>
      </c>
      <c r="F123" s="586">
        <f t="shared" si="3"/>
        <v>7916.666666666667</v>
      </c>
      <c r="G123" s="580">
        <v>9500</v>
      </c>
      <c r="H123" s="449"/>
      <c r="I123" s="448">
        <f t="shared" si="4"/>
        <v>1583.3333333333333</v>
      </c>
      <c r="J123" s="569">
        <f t="shared" si="5"/>
        <v>7916.666666666667</v>
      </c>
    </row>
    <row r="124" spans="2:10" s="450" customFormat="1" ht="15" customHeight="1" x14ac:dyDescent="0.25">
      <c r="B124" s="952" t="s">
        <v>1980</v>
      </c>
      <c r="C124" s="952" t="s">
        <v>1980</v>
      </c>
      <c r="D124" s="584" t="s">
        <v>1152</v>
      </c>
      <c r="E124" s="585" t="s">
        <v>153</v>
      </c>
      <c r="F124" s="586">
        <f t="shared" si="3"/>
        <v>14583.333333333334</v>
      </c>
      <c r="G124" s="580">
        <v>17500</v>
      </c>
      <c r="H124" s="449"/>
      <c r="I124" s="448">
        <f t="shared" si="4"/>
        <v>2916.6666666666665</v>
      </c>
      <c r="J124" s="569">
        <f t="shared" si="5"/>
        <v>14583.333333333334</v>
      </c>
    </row>
    <row r="125" spans="2:10" s="450" customFormat="1" ht="15" customHeight="1" x14ac:dyDescent="0.25">
      <c r="B125" s="952" t="s">
        <v>1981</v>
      </c>
      <c r="C125" s="952" t="s">
        <v>1981</v>
      </c>
      <c r="D125" s="584" t="s">
        <v>1153</v>
      </c>
      <c r="E125" s="585" t="s">
        <v>153</v>
      </c>
      <c r="F125" s="586">
        <f t="shared" si="3"/>
        <v>2166.6666666666665</v>
      </c>
      <c r="G125" s="580">
        <v>2600</v>
      </c>
      <c r="H125" s="449"/>
      <c r="I125" s="448">
        <f t="shared" si="4"/>
        <v>433.33333333333331</v>
      </c>
      <c r="J125" s="569">
        <f t="shared" si="5"/>
        <v>2166.6666666666665</v>
      </c>
    </row>
    <row r="126" spans="2:10" s="448" customFormat="1" ht="15" customHeight="1" x14ac:dyDescent="0.25">
      <c r="B126" s="952" t="s">
        <v>1982</v>
      </c>
      <c r="C126" s="952" t="s">
        <v>1982</v>
      </c>
      <c r="D126" s="584" t="s">
        <v>1154</v>
      </c>
      <c r="E126" s="585" t="s">
        <v>153</v>
      </c>
      <c r="F126" s="586">
        <f t="shared" si="3"/>
        <v>4166.666666666667</v>
      </c>
      <c r="G126" s="580">
        <v>5000</v>
      </c>
      <c r="H126" s="449"/>
      <c r="I126" s="448">
        <f t="shared" si="4"/>
        <v>833.33333333333337</v>
      </c>
      <c r="J126" s="569">
        <f t="shared" si="5"/>
        <v>4166.666666666667</v>
      </c>
    </row>
    <row r="127" spans="2:10" s="450" customFormat="1" ht="15" customHeight="1" x14ac:dyDescent="0.25">
      <c r="B127" s="952" t="s">
        <v>1983</v>
      </c>
      <c r="C127" s="952" t="s">
        <v>1983</v>
      </c>
      <c r="D127" s="584" t="s">
        <v>1155</v>
      </c>
      <c r="E127" s="585" t="s">
        <v>153</v>
      </c>
      <c r="F127" s="586">
        <f t="shared" si="3"/>
        <v>5416.666666666667</v>
      </c>
      <c r="G127" s="580">
        <v>6500</v>
      </c>
      <c r="H127" s="449"/>
      <c r="I127" s="448">
        <f t="shared" si="4"/>
        <v>1083.3333333333333</v>
      </c>
      <c r="J127" s="569">
        <f t="shared" si="5"/>
        <v>5416.666666666667</v>
      </c>
    </row>
    <row r="128" spans="2:10" s="450" customFormat="1" ht="15" customHeight="1" x14ac:dyDescent="0.25">
      <c r="B128" s="952" t="s">
        <v>1984</v>
      </c>
      <c r="C128" s="952" t="s">
        <v>1984</v>
      </c>
      <c r="D128" s="584" t="s">
        <v>1156</v>
      </c>
      <c r="E128" s="585" t="s">
        <v>153</v>
      </c>
      <c r="F128" s="586">
        <f t="shared" si="3"/>
        <v>6250</v>
      </c>
      <c r="G128" s="580">
        <v>7500</v>
      </c>
      <c r="H128" s="449"/>
      <c r="I128" s="448">
        <f t="shared" si="4"/>
        <v>1250</v>
      </c>
      <c r="J128" s="569">
        <f t="shared" si="5"/>
        <v>6250</v>
      </c>
    </row>
    <row r="129" spans="2:10" s="450" customFormat="1" ht="15" customHeight="1" x14ac:dyDescent="0.25">
      <c r="B129" s="952" t="s">
        <v>1985</v>
      </c>
      <c r="C129" s="952" t="s">
        <v>1985</v>
      </c>
      <c r="D129" s="584" t="s">
        <v>1157</v>
      </c>
      <c r="E129" s="585" t="s">
        <v>153</v>
      </c>
      <c r="F129" s="586">
        <f t="shared" si="3"/>
        <v>10000</v>
      </c>
      <c r="G129" s="580">
        <v>12000</v>
      </c>
      <c r="H129" s="449"/>
      <c r="I129" s="448">
        <f t="shared" si="4"/>
        <v>2000</v>
      </c>
      <c r="J129" s="569">
        <f t="shared" si="5"/>
        <v>10000</v>
      </c>
    </row>
    <row r="130" spans="2:10" s="450" customFormat="1" ht="15" customHeight="1" x14ac:dyDescent="0.25">
      <c r="B130" s="952" t="s">
        <v>1986</v>
      </c>
      <c r="C130" s="952" t="s">
        <v>1986</v>
      </c>
      <c r="D130" s="584" t="s">
        <v>1158</v>
      </c>
      <c r="E130" s="585" t="s">
        <v>153</v>
      </c>
      <c r="F130" s="586">
        <f t="shared" si="3"/>
        <v>11666.666666666666</v>
      </c>
      <c r="G130" s="580">
        <v>14000</v>
      </c>
      <c r="H130" s="449"/>
      <c r="I130" s="448">
        <f t="shared" si="4"/>
        <v>2333.3333333333335</v>
      </c>
      <c r="J130" s="569">
        <f t="shared" si="5"/>
        <v>11666.666666666666</v>
      </c>
    </row>
    <row r="131" spans="2:10" s="450" customFormat="1" ht="15" customHeight="1" x14ac:dyDescent="0.25">
      <c r="B131" s="952" t="s">
        <v>1987</v>
      </c>
      <c r="C131" s="952" t="s">
        <v>1987</v>
      </c>
      <c r="D131" s="584" t="s">
        <v>1159</v>
      </c>
      <c r="E131" s="585" t="s">
        <v>153</v>
      </c>
      <c r="F131" s="586">
        <f t="shared" si="3"/>
        <v>42500</v>
      </c>
      <c r="G131" s="580">
        <v>51000</v>
      </c>
      <c r="H131" s="449"/>
      <c r="I131" s="448">
        <f t="shared" si="4"/>
        <v>8500</v>
      </c>
      <c r="J131" s="569">
        <f t="shared" si="5"/>
        <v>42500</v>
      </c>
    </row>
    <row r="132" spans="2:10" s="450" customFormat="1" ht="15" customHeight="1" x14ac:dyDescent="0.25">
      <c r="B132" s="952" t="s">
        <v>1988</v>
      </c>
      <c r="C132" s="952" t="s">
        <v>1988</v>
      </c>
      <c r="D132" s="584" t="s">
        <v>1416</v>
      </c>
      <c r="E132" s="585" t="s">
        <v>153</v>
      </c>
      <c r="F132" s="586">
        <f t="shared" si="3"/>
        <v>15833.333333333334</v>
      </c>
      <c r="G132" s="580">
        <v>19000</v>
      </c>
      <c r="H132" s="449"/>
      <c r="I132" s="448">
        <f t="shared" si="4"/>
        <v>3166.6666666666665</v>
      </c>
      <c r="J132" s="569">
        <f t="shared" si="5"/>
        <v>15833.333333333334</v>
      </c>
    </row>
    <row r="133" spans="2:10" s="450" customFormat="1" ht="15" customHeight="1" x14ac:dyDescent="0.25">
      <c r="B133" s="952" t="s">
        <v>1278</v>
      </c>
      <c r="C133" s="952" t="s">
        <v>1278</v>
      </c>
      <c r="D133" s="584" t="s">
        <v>1279</v>
      </c>
      <c r="E133" s="585" t="s">
        <v>153</v>
      </c>
      <c r="F133" s="586">
        <f t="shared" si="3"/>
        <v>23333.333333333332</v>
      </c>
      <c r="G133" s="580">
        <v>28000</v>
      </c>
      <c r="H133" s="449"/>
      <c r="I133" s="448">
        <f t="shared" si="4"/>
        <v>4666.666666666667</v>
      </c>
      <c r="J133" s="569">
        <f t="shared" si="5"/>
        <v>23333.333333333332</v>
      </c>
    </row>
    <row r="134" spans="2:10" s="450" customFormat="1" ht="15" customHeight="1" x14ac:dyDescent="0.25">
      <c r="B134" s="952" t="s">
        <v>1271</v>
      </c>
      <c r="C134" s="952" t="s">
        <v>1271</v>
      </c>
      <c r="D134" s="584" t="s">
        <v>1272</v>
      </c>
      <c r="E134" s="585" t="s">
        <v>153</v>
      </c>
      <c r="F134" s="586">
        <f t="shared" si="3"/>
        <v>29583.333333333332</v>
      </c>
      <c r="G134" s="580">
        <v>35500</v>
      </c>
      <c r="H134" s="449"/>
      <c r="I134" s="448">
        <f t="shared" si="4"/>
        <v>5916.666666666667</v>
      </c>
      <c r="J134" s="569">
        <f t="shared" si="5"/>
        <v>29583.333333333332</v>
      </c>
    </row>
    <row r="135" spans="2:10" s="450" customFormat="1" ht="15" customHeight="1" x14ac:dyDescent="0.25">
      <c r="B135" s="952" t="s">
        <v>1284</v>
      </c>
      <c r="C135" s="952" t="s">
        <v>1284</v>
      </c>
      <c r="D135" s="584" t="s">
        <v>1285</v>
      </c>
      <c r="E135" s="585" t="s">
        <v>153</v>
      </c>
      <c r="F135" s="586">
        <f t="shared" si="3"/>
        <v>30000</v>
      </c>
      <c r="G135" s="580">
        <v>36000</v>
      </c>
      <c r="H135" s="449"/>
      <c r="I135" s="448">
        <f t="shared" si="4"/>
        <v>6000</v>
      </c>
      <c r="J135" s="569">
        <f t="shared" si="5"/>
        <v>30000</v>
      </c>
    </row>
    <row r="136" spans="2:10" s="450" customFormat="1" ht="15" customHeight="1" x14ac:dyDescent="0.25">
      <c r="B136" s="952" t="s">
        <v>1273</v>
      </c>
      <c r="C136" s="952" t="s">
        <v>1273</v>
      </c>
      <c r="D136" s="584" t="s">
        <v>1274</v>
      </c>
      <c r="E136" s="585" t="s">
        <v>153</v>
      </c>
      <c r="F136" s="586">
        <f t="shared" si="3"/>
        <v>39166.666666666664</v>
      </c>
      <c r="G136" s="580">
        <v>47000</v>
      </c>
      <c r="H136" s="449"/>
      <c r="I136" s="448">
        <f t="shared" si="4"/>
        <v>7833.333333333333</v>
      </c>
      <c r="J136" s="569">
        <f t="shared" si="5"/>
        <v>39166.666666666664</v>
      </c>
    </row>
    <row r="137" spans="2:10" s="450" customFormat="1" ht="15" customHeight="1" x14ac:dyDescent="0.25">
      <c r="B137" s="952" t="s">
        <v>1445</v>
      </c>
      <c r="C137" s="952" t="s">
        <v>1445</v>
      </c>
      <c r="D137" s="584" t="s">
        <v>1446</v>
      </c>
      <c r="E137" s="585" t="s">
        <v>153</v>
      </c>
      <c r="F137" s="586">
        <f t="shared" si="3"/>
        <v>50833.333333333336</v>
      </c>
      <c r="G137" s="580">
        <v>61000</v>
      </c>
      <c r="H137" s="449"/>
      <c r="I137" s="448">
        <f t="shared" si="4"/>
        <v>10166.666666666666</v>
      </c>
      <c r="J137" s="569">
        <f t="shared" si="5"/>
        <v>50833.333333333336</v>
      </c>
    </row>
    <row r="138" spans="2:10" s="450" customFormat="1" ht="15" customHeight="1" x14ac:dyDescent="0.25">
      <c r="B138" s="952" t="s">
        <v>1276</v>
      </c>
      <c r="C138" s="952" t="s">
        <v>1276</v>
      </c>
      <c r="D138" s="584" t="s">
        <v>1277</v>
      </c>
      <c r="E138" s="585" t="s">
        <v>153</v>
      </c>
      <c r="F138" s="586">
        <f t="shared" si="3"/>
        <v>60416.666666666664</v>
      </c>
      <c r="G138" s="580">
        <v>72500</v>
      </c>
      <c r="H138" s="449"/>
      <c r="I138" s="448">
        <f t="shared" si="4"/>
        <v>12083.333333333334</v>
      </c>
      <c r="J138" s="569">
        <f t="shared" si="5"/>
        <v>60416.666666666664</v>
      </c>
    </row>
    <row r="139" spans="2:10" s="450" customFormat="1" ht="15" customHeight="1" x14ac:dyDescent="0.25">
      <c r="B139" s="952" t="s">
        <v>1989</v>
      </c>
      <c r="C139" s="952" t="s">
        <v>1989</v>
      </c>
      <c r="D139" s="584" t="s">
        <v>1160</v>
      </c>
      <c r="E139" s="585" t="s">
        <v>153</v>
      </c>
      <c r="F139" s="586" t="e">
        <f t="shared" si="3"/>
        <v>#VALUE!</v>
      </c>
      <c r="G139" s="580" t="s">
        <v>2098</v>
      </c>
      <c r="H139" s="449"/>
      <c r="I139" s="448" t="e">
        <f t="shared" si="4"/>
        <v>#VALUE!</v>
      </c>
      <c r="J139" s="569" t="e">
        <f t="shared" si="5"/>
        <v>#VALUE!</v>
      </c>
    </row>
    <row r="140" spans="2:10" s="450" customFormat="1" ht="15" customHeight="1" x14ac:dyDescent="0.25">
      <c r="B140" s="952" t="s">
        <v>1379</v>
      </c>
      <c r="C140" s="952" t="s">
        <v>1379</v>
      </c>
      <c r="D140" s="584" t="s">
        <v>1380</v>
      </c>
      <c r="E140" s="585" t="s">
        <v>399</v>
      </c>
      <c r="F140" s="586">
        <f t="shared" si="3"/>
        <v>5833.333333333333</v>
      </c>
      <c r="G140" s="580">
        <v>7000</v>
      </c>
      <c r="H140" s="449"/>
      <c r="I140" s="448">
        <f t="shared" si="4"/>
        <v>1166.6666666666667</v>
      </c>
      <c r="J140" s="569">
        <f t="shared" si="5"/>
        <v>5833.333333333333</v>
      </c>
    </row>
    <row r="141" spans="2:10" s="450" customFormat="1" ht="15" customHeight="1" x14ac:dyDescent="0.25">
      <c r="B141" s="952" t="s">
        <v>1990</v>
      </c>
      <c r="C141" s="952" t="s">
        <v>1990</v>
      </c>
      <c r="D141" s="584" t="s">
        <v>1497</v>
      </c>
      <c r="E141" s="585" t="s">
        <v>399</v>
      </c>
      <c r="F141" s="586">
        <f t="shared" si="3"/>
        <v>5416.666666666667</v>
      </c>
      <c r="G141" s="580">
        <v>6500</v>
      </c>
      <c r="H141" s="449"/>
      <c r="I141" s="448">
        <f t="shared" si="4"/>
        <v>1083.3333333333333</v>
      </c>
      <c r="J141" s="569">
        <f t="shared" si="5"/>
        <v>5416.666666666667</v>
      </c>
    </row>
    <row r="142" spans="2:10" s="450" customFormat="1" ht="15" customHeight="1" x14ac:dyDescent="0.25">
      <c r="B142" s="952" t="s">
        <v>1383</v>
      </c>
      <c r="C142" s="952" t="s">
        <v>1383</v>
      </c>
      <c r="D142" s="584" t="s">
        <v>1384</v>
      </c>
      <c r="E142" s="585" t="s">
        <v>399</v>
      </c>
      <c r="F142" s="586">
        <f t="shared" si="3"/>
        <v>6250</v>
      </c>
      <c r="G142" s="580">
        <v>7500</v>
      </c>
      <c r="H142" s="449"/>
      <c r="I142" s="448">
        <f t="shared" si="4"/>
        <v>1250</v>
      </c>
      <c r="J142" s="569">
        <f t="shared" si="5"/>
        <v>6250</v>
      </c>
    </row>
    <row r="143" spans="2:10" s="450" customFormat="1" ht="15" customHeight="1" x14ac:dyDescent="0.25">
      <c r="B143" s="952" t="s">
        <v>1381</v>
      </c>
      <c r="C143" s="952" t="s">
        <v>1381</v>
      </c>
      <c r="D143" s="584" t="s">
        <v>1382</v>
      </c>
      <c r="E143" s="585" t="s">
        <v>399</v>
      </c>
      <c r="F143" s="586">
        <f t="shared" ref="F143:F206" si="6">J143</f>
        <v>5416.666666666667</v>
      </c>
      <c r="G143" s="580">
        <v>6500</v>
      </c>
      <c r="H143" s="449"/>
      <c r="I143" s="448">
        <f t="shared" ref="I143:I206" si="7">G143*20/120</f>
        <v>1083.3333333333333</v>
      </c>
      <c r="J143" s="569">
        <f t="shared" ref="J143:J206" si="8">G143-I143</f>
        <v>5416.666666666667</v>
      </c>
    </row>
    <row r="144" spans="2:10" s="450" customFormat="1" ht="15" customHeight="1" x14ac:dyDescent="0.25">
      <c r="B144" s="952" t="s">
        <v>1385</v>
      </c>
      <c r="C144" s="952" t="s">
        <v>1385</v>
      </c>
      <c r="D144" s="584" t="s">
        <v>1386</v>
      </c>
      <c r="E144" s="585" t="s">
        <v>399</v>
      </c>
      <c r="F144" s="586">
        <f t="shared" si="6"/>
        <v>6250</v>
      </c>
      <c r="G144" s="580">
        <v>7500</v>
      </c>
      <c r="H144" s="449"/>
      <c r="I144" s="448">
        <f t="shared" si="7"/>
        <v>1250</v>
      </c>
      <c r="J144" s="569">
        <f t="shared" si="8"/>
        <v>6250</v>
      </c>
    </row>
    <row r="145" spans="2:10" s="450" customFormat="1" ht="15" customHeight="1" x14ac:dyDescent="0.25">
      <c r="B145" s="952" t="s">
        <v>1454</v>
      </c>
      <c r="C145" s="952" t="s">
        <v>1454</v>
      </c>
      <c r="D145" s="584" t="s">
        <v>1455</v>
      </c>
      <c r="E145" s="585" t="s">
        <v>399</v>
      </c>
      <c r="F145" s="586">
        <f t="shared" si="6"/>
        <v>5833.333333333333</v>
      </c>
      <c r="G145" s="580">
        <v>7000</v>
      </c>
      <c r="H145" s="449"/>
      <c r="I145" s="448">
        <f t="shared" si="7"/>
        <v>1166.6666666666667</v>
      </c>
      <c r="J145" s="569">
        <f t="shared" si="8"/>
        <v>5833.333333333333</v>
      </c>
    </row>
    <row r="146" spans="2:10" s="450" customFormat="1" ht="15" customHeight="1" x14ac:dyDescent="0.25">
      <c r="B146" s="952" t="s">
        <v>1991</v>
      </c>
      <c r="C146" s="952" t="s">
        <v>1991</v>
      </c>
      <c r="D146" s="584" t="s">
        <v>1389</v>
      </c>
      <c r="E146" s="585" t="s">
        <v>153</v>
      </c>
      <c r="F146" s="586">
        <f t="shared" si="6"/>
        <v>47916.666666666664</v>
      </c>
      <c r="G146" s="580">
        <v>57500</v>
      </c>
      <c r="H146" s="449"/>
      <c r="I146" s="448">
        <f t="shared" si="7"/>
        <v>9583.3333333333339</v>
      </c>
      <c r="J146" s="569">
        <f t="shared" si="8"/>
        <v>47916.666666666664</v>
      </c>
    </row>
    <row r="147" spans="2:10" s="450" customFormat="1" ht="15" customHeight="1" x14ac:dyDescent="0.25">
      <c r="B147" s="952" t="s">
        <v>1992</v>
      </c>
      <c r="C147" s="952" t="s">
        <v>1992</v>
      </c>
      <c r="D147" s="584" t="s">
        <v>1161</v>
      </c>
      <c r="E147" s="585" t="s">
        <v>399</v>
      </c>
      <c r="F147" s="586">
        <f t="shared" si="6"/>
        <v>8333.3333333333339</v>
      </c>
      <c r="G147" s="580">
        <v>10000</v>
      </c>
      <c r="H147" s="449"/>
      <c r="I147" s="448">
        <f t="shared" si="7"/>
        <v>1666.6666666666667</v>
      </c>
      <c r="J147" s="569">
        <f t="shared" si="8"/>
        <v>8333.3333333333339</v>
      </c>
    </row>
    <row r="148" spans="2:10" s="450" customFormat="1" ht="15" customHeight="1" x14ac:dyDescent="0.25">
      <c r="B148" s="952" t="s">
        <v>1555</v>
      </c>
      <c r="C148" s="952" t="s">
        <v>1555</v>
      </c>
      <c r="D148" s="584" t="s">
        <v>1556</v>
      </c>
      <c r="E148" s="585" t="s">
        <v>399</v>
      </c>
      <c r="F148" s="586">
        <f t="shared" si="6"/>
        <v>21666.666666666668</v>
      </c>
      <c r="G148" s="580">
        <v>26000</v>
      </c>
      <c r="H148" s="449"/>
      <c r="I148" s="448">
        <f t="shared" si="7"/>
        <v>4333.333333333333</v>
      </c>
      <c r="J148" s="569">
        <f t="shared" si="8"/>
        <v>21666.666666666668</v>
      </c>
    </row>
    <row r="149" spans="2:10" s="450" customFormat="1" ht="15" customHeight="1" x14ac:dyDescent="0.25">
      <c r="B149" s="952" t="s">
        <v>1162</v>
      </c>
      <c r="C149" s="952" t="s">
        <v>1162</v>
      </c>
      <c r="D149" s="584" t="s">
        <v>1163</v>
      </c>
      <c r="E149" s="585" t="s">
        <v>153</v>
      </c>
      <c r="F149" s="586">
        <f t="shared" si="6"/>
        <v>54166.666666666664</v>
      </c>
      <c r="G149" s="580">
        <v>65000</v>
      </c>
      <c r="H149" s="449"/>
      <c r="I149" s="448">
        <f t="shared" si="7"/>
        <v>10833.333333333334</v>
      </c>
      <c r="J149" s="569">
        <f t="shared" si="8"/>
        <v>54166.666666666664</v>
      </c>
    </row>
    <row r="150" spans="2:10" s="450" customFormat="1" ht="15" customHeight="1" x14ac:dyDescent="0.25">
      <c r="B150" s="952" t="s">
        <v>1993</v>
      </c>
      <c r="C150" s="952" t="s">
        <v>1993</v>
      </c>
      <c r="D150" s="584" t="s">
        <v>2084</v>
      </c>
      <c r="E150" s="585" t="s">
        <v>153</v>
      </c>
      <c r="F150" s="586" t="e">
        <f t="shared" si="6"/>
        <v>#VALUE!</v>
      </c>
      <c r="G150" s="580" t="s">
        <v>2098</v>
      </c>
      <c r="H150" s="449"/>
      <c r="I150" s="448" t="e">
        <f t="shared" si="7"/>
        <v>#VALUE!</v>
      </c>
      <c r="J150" s="569" t="e">
        <f t="shared" si="8"/>
        <v>#VALUE!</v>
      </c>
    </row>
    <row r="151" spans="2:10" s="450" customFormat="1" ht="15" customHeight="1" x14ac:dyDescent="0.25">
      <c r="B151" s="952" t="s">
        <v>1164</v>
      </c>
      <c r="C151" s="952" t="s">
        <v>1164</v>
      </c>
      <c r="D151" s="584" t="s">
        <v>1165</v>
      </c>
      <c r="E151" s="585" t="s">
        <v>153</v>
      </c>
      <c r="F151" s="586">
        <f t="shared" si="6"/>
        <v>17916.666666666668</v>
      </c>
      <c r="G151" s="580">
        <v>21500</v>
      </c>
      <c r="H151" s="449"/>
      <c r="I151" s="448">
        <f t="shared" si="7"/>
        <v>3583.3333333333335</v>
      </c>
      <c r="J151" s="569">
        <f t="shared" si="8"/>
        <v>17916.666666666668</v>
      </c>
    </row>
    <row r="152" spans="2:10" s="450" customFormat="1" ht="15" customHeight="1" x14ac:dyDescent="0.25">
      <c r="B152" s="952" t="s">
        <v>1324</v>
      </c>
      <c r="C152" s="952" t="s">
        <v>1324</v>
      </c>
      <c r="D152" s="584" t="s">
        <v>1325</v>
      </c>
      <c r="E152" s="585" t="s">
        <v>153</v>
      </c>
      <c r="F152" s="586">
        <f t="shared" si="6"/>
        <v>72500</v>
      </c>
      <c r="G152" s="580">
        <v>87000</v>
      </c>
      <c r="H152" s="449"/>
      <c r="I152" s="448">
        <f t="shared" si="7"/>
        <v>14500</v>
      </c>
      <c r="J152" s="569">
        <f t="shared" si="8"/>
        <v>72500</v>
      </c>
    </row>
    <row r="153" spans="2:10" s="450" customFormat="1" ht="15" customHeight="1" x14ac:dyDescent="0.25">
      <c r="B153" s="952" t="s">
        <v>1322</v>
      </c>
      <c r="C153" s="952" t="s">
        <v>1322</v>
      </c>
      <c r="D153" s="584" t="s">
        <v>1323</v>
      </c>
      <c r="E153" s="585" t="s">
        <v>153</v>
      </c>
      <c r="F153" s="586">
        <f t="shared" si="6"/>
        <v>145416.66666666666</v>
      </c>
      <c r="G153" s="580">
        <v>174500</v>
      </c>
      <c r="H153" s="449"/>
      <c r="I153" s="448">
        <f t="shared" si="7"/>
        <v>29083.333333333332</v>
      </c>
      <c r="J153" s="569">
        <f t="shared" si="8"/>
        <v>145416.66666666666</v>
      </c>
    </row>
    <row r="154" spans="2:10" s="448" customFormat="1" ht="15" customHeight="1" x14ac:dyDescent="0.25">
      <c r="B154" s="952" t="s">
        <v>1294</v>
      </c>
      <c r="C154" s="952" t="s">
        <v>1294</v>
      </c>
      <c r="D154" s="584" t="s">
        <v>1295</v>
      </c>
      <c r="E154" s="585" t="s">
        <v>153</v>
      </c>
      <c r="F154" s="586">
        <f t="shared" si="6"/>
        <v>6666.666666666667</v>
      </c>
      <c r="G154" s="580">
        <v>8000</v>
      </c>
      <c r="H154" s="449"/>
      <c r="I154" s="448">
        <f t="shared" si="7"/>
        <v>1333.3333333333333</v>
      </c>
      <c r="J154" s="569">
        <f t="shared" si="8"/>
        <v>6666.666666666667</v>
      </c>
    </row>
    <row r="155" spans="2:10" s="448" customFormat="1" ht="15" customHeight="1" x14ac:dyDescent="0.25">
      <c r="B155" s="952" t="s">
        <v>1296</v>
      </c>
      <c r="C155" s="952" t="s">
        <v>1296</v>
      </c>
      <c r="D155" s="584" t="s">
        <v>1297</v>
      </c>
      <c r="E155" s="585" t="s">
        <v>153</v>
      </c>
      <c r="F155" s="586">
        <f t="shared" si="6"/>
        <v>8750</v>
      </c>
      <c r="G155" s="580">
        <v>10500</v>
      </c>
      <c r="H155" s="449"/>
      <c r="I155" s="448">
        <f t="shared" si="7"/>
        <v>1750</v>
      </c>
      <c r="J155" s="569">
        <f t="shared" si="8"/>
        <v>8750</v>
      </c>
    </row>
    <row r="156" spans="2:10" s="450" customFormat="1" ht="15" customHeight="1" x14ac:dyDescent="0.25">
      <c r="B156" s="952" t="s">
        <v>1302</v>
      </c>
      <c r="C156" s="952" t="s">
        <v>1302</v>
      </c>
      <c r="D156" s="584" t="s">
        <v>1303</v>
      </c>
      <c r="E156" s="585" t="s">
        <v>153</v>
      </c>
      <c r="F156" s="586">
        <f t="shared" si="6"/>
        <v>9583.3333333333339</v>
      </c>
      <c r="G156" s="580">
        <v>11500</v>
      </c>
      <c r="H156" s="449"/>
      <c r="I156" s="448">
        <f t="shared" si="7"/>
        <v>1916.6666666666667</v>
      </c>
      <c r="J156" s="569">
        <f t="shared" si="8"/>
        <v>9583.3333333333339</v>
      </c>
    </row>
    <row r="157" spans="2:10" s="450" customFormat="1" ht="15" customHeight="1" x14ac:dyDescent="0.25">
      <c r="B157" s="952" t="s">
        <v>1298</v>
      </c>
      <c r="C157" s="952" t="s">
        <v>1298</v>
      </c>
      <c r="D157" s="584" t="s">
        <v>1299</v>
      </c>
      <c r="E157" s="585" t="s">
        <v>153</v>
      </c>
      <c r="F157" s="586">
        <f t="shared" si="6"/>
        <v>10416.666666666666</v>
      </c>
      <c r="G157" s="580">
        <v>12500</v>
      </c>
      <c r="H157" s="449"/>
      <c r="I157" s="448">
        <f t="shared" si="7"/>
        <v>2083.3333333333335</v>
      </c>
      <c r="J157" s="569">
        <f t="shared" si="8"/>
        <v>10416.666666666666</v>
      </c>
    </row>
    <row r="158" spans="2:10" s="450" customFormat="1" ht="15" customHeight="1" x14ac:dyDescent="0.25">
      <c r="B158" s="952" t="s">
        <v>1166</v>
      </c>
      <c r="C158" s="952" t="s">
        <v>1166</v>
      </c>
      <c r="D158" s="584" t="s">
        <v>1167</v>
      </c>
      <c r="E158" s="585" t="s">
        <v>153</v>
      </c>
      <c r="F158" s="586">
        <f t="shared" si="6"/>
        <v>12916.666666666666</v>
      </c>
      <c r="G158" s="580">
        <v>15500</v>
      </c>
      <c r="H158" s="449"/>
      <c r="I158" s="448">
        <f t="shared" si="7"/>
        <v>2583.3333333333335</v>
      </c>
      <c r="J158" s="569">
        <f t="shared" si="8"/>
        <v>12916.666666666666</v>
      </c>
    </row>
    <row r="159" spans="2:10" s="450" customFormat="1" ht="15" customHeight="1" x14ac:dyDescent="0.25">
      <c r="B159" s="952" t="s">
        <v>1994</v>
      </c>
      <c r="C159" s="952" t="s">
        <v>1994</v>
      </c>
      <c r="D159" s="584" t="s">
        <v>2085</v>
      </c>
      <c r="E159" s="585" t="s">
        <v>153</v>
      </c>
      <c r="F159" s="586">
        <f t="shared" si="6"/>
        <v>24583.333333333332</v>
      </c>
      <c r="G159" s="580">
        <v>29500</v>
      </c>
      <c r="H159" s="449"/>
      <c r="I159" s="448">
        <f t="shared" si="7"/>
        <v>4916.666666666667</v>
      </c>
      <c r="J159" s="569">
        <f t="shared" si="8"/>
        <v>24583.333333333332</v>
      </c>
    </row>
    <row r="160" spans="2:10" s="450" customFormat="1" ht="15" customHeight="1" x14ac:dyDescent="0.25">
      <c r="B160" s="952" t="s">
        <v>1304</v>
      </c>
      <c r="C160" s="952" t="s">
        <v>1304</v>
      </c>
      <c r="D160" s="584" t="s">
        <v>1305</v>
      </c>
      <c r="E160" s="585" t="s">
        <v>153</v>
      </c>
      <c r="F160" s="586">
        <f t="shared" si="6"/>
        <v>19583.333333333332</v>
      </c>
      <c r="G160" s="580">
        <v>23500</v>
      </c>
      <c r="H160" s="449"/>
      <c r="I160" s="448">
        <f t="shared" si="7"/>
        <v>3916.6666666666665</v>
      </c>
      <c r="J160" s="569">
        <f t="shared" si="8"/>
        <v>19583.333333333332</v>
      </c>
    </row>
    <row r="161" spans="2:10" s="450" customFormat="1" ht="15" customHeight="1" x14ac:dyDescent="0.25">
      <c r="B161" s="952" t="s">
        <v>1995</v>
      </c>
      <c r="C161" s="952" t="s">
        <v>1995</v>
      </c>
      <c r="D161" s="584" t="s">
        <v>2086</v>
      </c>
      <c r="E161" s="585" t="s">
        <v>153</v>
      </c>
      <c r="F161" s="586">
        <f t="shared" si="6"/>
        <v>20416.666666666668</v>
      </c>
      <c r="G161" s="580">
        <v>24500</v>
      </c>
      <c r="H161" s="449"/>
      <c r="I161" s="448">
        <f t="shared" si="7"/>
        <v>4083.3333333333335</v>
      </c>
      <c r="J161" s="569">
        <f t="shared" si="8"/>
        <v>20416.666666666668</v>
      </c>
    </row>
    <row r="162" spans="2:10" s="450" customFormat="1" ht="15" customHeight="1" x14ac:dyDescent="0.25">
      <c r="B162" s="952" t="s">
        <v>1300</v>
      </c>
      <c r="C162" s="952" t="s">
        <v>1300</v>
      </c>
      <c r="D162" s="584" t="s">
        <v>1301</v>
      </c>
      <c r="E162" s="585" t="s">
        <v>153</v>
      </c>
      <c r="F162" s="586">
        <f t="shared" si="6"/>
        <v>16250</v>
      </c>
      <c r="G162" s="580">
        <v>19500</v>
      </c>
      <c r="H162" s="449"/>
      <c r="I162" s="448">
        <f t="shared" si="7"/>
        <v>3250</v>
      </c>
      <c r="J162" s="569">
        <f t="shared" si="8"/>
        <v>16250</v>
      </c>
    </row>
    <row r="163" spans="2:10" s="450" customFormat="1" ht="15" customHeight="1" x14ac:dyDescent="0.25">
      <c r="B163" s="952" t="s">
        <v>1996</v>
      </c>
      <c r="C163" s="952" t="s">
        <v>1996</v>
      </c>
      <c r="D163" s="584" t="s">
        <v>2087</v>
      </c>
      <c r="E163" s="585" t="s">
        <v>153</v>
      </c>
      <c r="F163" s="586">
        <f t="shared" si="6"/>
        <v>30833.333333333332</v>
      </c>
      <c r="G163" s="580">
        <v>37000</v>
      </c>
      <c r="H163" s="449"/>
      <c r="I163" s="448">
        <f t="shared" si="7"/>
        <v>6166.666666666667</v>
      </c>
      <c r="J163" s="569">
        <f t="shared" si="8"/>
        <v>30833.333333333332</v>
      </c>
    </row>
    <row r="164" spans="2:10" s="450" customFormat="1" ht="15" customHeight="1" x14ac:dyDescent="0.25">
      <c r="B164" s="952" t="s">
        <v>1168</v>
      </c>
      <c r="C164" s="952" t="s">
        <v>1168</v>
      </c>
      <c r="D164" s="584" t="s">
        <v>1169</v>
      </c>
      <c r="E164" s="585" t="s">
        <v>153</v>
      </c>
      <c r="F164" s="586">
        <f t="shared" si="6"/>
        <v>33333.333333333336</v>
      </c>
      <c r="G164" s="580">
        <v>40000</v>
      </c>
      <c r="H164" s="449"/>
      <c r="I164" s="448">
        <f t="shared" si="7"/>
        <v>6666.666666666667</v>
      </c>
      <c r="J164" s="569">
        <f t="shared" si="8"/>
        <v>33333.333333333336</v>
      </c>
    </row>
    <row r="165" spans="2:10" s="450" customFormat="1" ht="15" customHeight="1" x14ac:dyDescent="0.25">
      <c r="B165" s="952" t="s">
        <v>1997</v>
      </c>
      <c r="C165" s="952" t="s">
        <v>1997</v>
      </c>
      <c r="D165" s="584" t="s">
        <v>1540</v>
      </c>
      <c r="E165" s="585" t="s">
        <v>153</v>
      </c>
      <c r="F165" s="586">
        <f t="shared" si="6"/>
        <v>10000</v>
      </c>
      <c r="G165" s="580">
        <v>12000</v>
      </c>
      <c r="H165" s="449"/>
      <c r="I165" s="448">
        <f t="shared" si="7"/>
        <v>2000</v>
      </c>
      <c r="J165" s="569">
        <f t="shared" si="8"/>
        <v>10000</v>
      </c>
    </row>
    <row r="166" spans="2:10" s="450" customFormat="1" ht="15" customHeight="1" x14ac:dyDescent="0.25">
      <c r="B166" s="952" t="s">
        <v>1998</v>
      </c>
      <c r="C166" s="952" t="s">
        <v>1998</v>
      </c>
      <c r="D166" s="584" t="s">
        <v>1541</v>
      </c>
      <c r="E166" s="585" t="s">
        <v>153</v>
      </c>
      <c r="F166" s="586">
        <f t="shared" si="6"/>
        <v>20833.333333333332</v>
      </c>
      <c r="G166" s="580">
        <v>25000</v>
      </c>
      <c r="H166" s="449"/>
      <c r="I166" s="448">
        <f t="shared" si="7"/>
        <v>4166.666666666667</v>
      </c>
      <c r="J166" s="569">
        <f t="shared" si="8"/>
        <v>20833.333333333332</v>
      </c>
    </row>
    <row r="167" spans="2:10" s="450" customFormat="1" ht="15" customHeight="1" x14ac:dyDescent="0.25">
      <c r="B167" s="952" t="s">
        <v>1999</v>
      </c>
      <c r="C167" s="952" t="s">
        <v>1999</v>
      </c>
      <c r="D167" s="584" t="s">
        <v>1542</v>
      </c>
      <c r="E167" s="585" t="s">
        <v>153</v>
      </c>
      <c r="F167" s="586">
        <f t="shared" si="6"/>
        <v>20833.333333333332</v>
      </c>
      <c r="G167" s="580">
        <v>25000</v>
      </c>
      <c r="H167" s="449"/>
      <c r="I167" s="448">
        <f t="shared" si="7"/>
        <v>4166.666666666667</v>
      </c>
      <c r="J167" s="569">
        <f t="shared" si="8"/>
        <v>20833.333333333332</v>
      </c>
    </row>
    <row r="168" spans="2:10" s="450" customFormat="1" ht="15" customHeight="1" x14ac:dyDescent="0.25">
      <c r="B168" s="952" t="s">
        <v>2000</v>
      </c>
      <c r="C168" s="952" t="s">
        <v>2000</v>
      </c>
      <c r="D168" s="584" t="s">
        <v>2088</v>
      </c>
      <c r="E168" s="585" t="s">
        <v>153</v>
      </c>
      <c r="F168" s="586">
        <f t="shared" si="6"/>
        <v>21250</v>
      </c>
      <c r="G168" s="580">
        <v>25500</v>
      </c>
      <c r="H168" s="449"/>
      <c r="I168" s="448">
        <f t="shared" si="7"/>
        <v>4250</v>
      </c>
      <c r="J168" s="569">
        <f t="shared" si="8"/>
        <v>21250</v>
      </c>
    </row>
    <row r="169" spans="2:10" s="450" customFormat="1" ht="15" customHeight="1" x14ac:dyDescent="0.25">
      <c r="B169" s="952" t="s">
        <v>2001</v>
      </c>
      <c r="C169" s="952" t="s">
        <v>2001</v>
      </c>
      <c r="D169" s="584" t="s">
        <v>1306</v>
      </c>
      <c r="E169" s="585" t="s">
        <v>153</v>
      </c>
      <c r="F169" s="586">
        <f t="shared" si="6"/>
        <v>6666.666666666667</v>
      </c>
      <c r="G169" s="580">
        <v>8000</v>
      </c>
      <c r="H169" s="449"/>
      <c r="I169" s="448">
        <f t="shared" si="7"/>
        <v>1333.3333333333333</v>
      </c>
      <c r="J169" s="569">
        <f t="shared" si="8"/>
        <v>6666.666666666667</v>
      </c>
    </row>
    <row r="170" spans="2:10" s="450" customFormat="1" ht="15" customHeight="1" x14ac:dyDescent="0.25">
      <c r="B170" s="952" t="s">
        <v>2002</v>
      </c>
      <c r="C170" s="952" t="s">
        <v>2002</v>
      </c>
      <c r="D170" s="584" t="s">
        <v>1170</v>
      </c>
      <c r="E170" s="585" t="s">
        <v>153</v>
      </c>
      <c r="F170" s="586">
        <f t="shared" si="6"/>
        <v>22916.666666666668</v>
      </c>
      <c r="G170" s="580">
        <v>27500</v>
      </c>
      <c r="H170" s="449"/>
      <c r="I170" s="448">
        <f t="shared" si="7"/>
        <v>4583.333333333333</v>
      </c>
      <c r="J170" s="569">
        <f t="shared" si="8"/>
        <v>22916.666666666668</v>
      </c>
    </row>
    <row r="171" spans="2:10" s="448" customFormat="1" ht="15" customHeight="1" x14ac:dyDescent="0.25">
      <c r="B171" s="952" t="s">
        <v>2003</v>
      </c>
      <c r="C171" s="952" t="s">
        <v>2003</v>
      </c>
      <c r="D171" s="584" t="s">
        <v>1307</v>
      </c>
      <c r="E171" s="585" t="s">
        <v>153</v>
      </c>
      <c r="F171" s="586">
        <f t="shared" si="6"/>
        <v>43750</v>
      </c>
      <c r="G171" s="580">
        <v>52500</v>
      </c>
      <c r="H171" s="449"/>
      <c r="I171" s="448">
        <f t="shared" si="7"/>
        <v>8750</v>
      </c>
      <c r="J171" s="569">
        <f t="shared" si="8"/>
        <v>43750</v>
      </c>
    </row>
    <row r="172" spans="2:10" s="450" customFormat="1" ht="15" customHeight="1" x14ac:dyDescent="0.25">
      <c r="B172" s="952" t="s">
        <v>2004</v>
      </c>
      <c r="C172" s="952" t="s">
        <v>2004</v>
      </c>
      <c r="D172" s="584" t="s">
        <v>1419</v>
      </c>
      <c r="E172" s="585" t="s">
        <v>153</v>
      </c>
      <c r="F172" s="586">
        <f t="shared" si="6"/>
        <v>39583.333333333336</v>
      </c>
      <c r="G172" s="580">
        <v>47500</v>
      </c>
      <c r="H172" s="449"/>
      <c r="I172" s="448">
        <f t="shared" si="7"/>
        <v>7916.666666666667</v>
      </c>
      <c r="J172" s="569">
        <f t="shared" si="8"/>
        <v>39583.333333333336</v>
      </c>
    </row>
    <row r="173" spans="2:10" s="450" customFormat="1" ht="15" customHeight="1" x14ac:dyDescent="0.25">
      <c r="B173" s="952" t="s">
        <v>1310</v>
      </c>
      <c r="C173" s="952" t="s">
        <v>1310</v>
      </c>
      <c r="D173" s="584" t="s">
        <v>1311</v>
      </c>
      <c r="E173" s="585" t="s">
        <v>153</v>
      </c>
      <c r="F173" s="586">
        <f t="shared" si="6"/>
        <v>28333.333333333332</v>
      </c>
      <c r="G173" s="580">
        <v>34000</v>
      </c>
      <c r="H173" s="449"/>
      <c r="I173" s="448">
        <f t="shared" si="7"/>
        <v>5666.666666666667</v>
      </c>
      <c r="J173" s="569">
        <f t="shared" si="8"/>
        <v>28333.333333333332</v>
      </c>
    </row>
    <row r="174" spans="2:10" s="450" customFormat="1" ht="15" customHeight="1" x14ac:dyDescent="0.25">
      <c r="B174" s="952" t="s">
        <v>1312</v>
      </c>
      <c r="C174" s="952" t="s">
        <v>1312</v>
      </c>
      <c r="D174" s="584" t="s">
        <v>1313</v>
      </c>
      <c r="E174" s="585" t="s">
        <v>153</v>
      </c>
      <c r="F174" s="586">
        <f t="shared" si="6"/>
        <v>26666.666666666668</v>
      </c>
      <c r="G174" s="580">
        <v>32000</v>
      </c>
      <c r="H174" s="449"/>
      <c r="I174" s="448">
        <f t="shared" si="7"/>
        <v>5333.333333333333</v>
      </c>
      <c r="J174" s="569">
        <f t="shared" si="8"/>
        <v>26666.666666666668</v>
      </c>
    </row>
    <row r="175" spans="2:10" s="450" customFormat="1" ht="15" customHeight="1" x14ac:dyDescent="0.25">
      <c r="B175" s="952" t="s">
        <v>1314</v>
      </c>
      <c r="C175" s="952" t="s">
        <v>1314</v>
      </c>
      <c r="D175" s="584" t="s">
        <v>1315</v>
      </c>
      <c r="E175" s="585" t="s">
        <v>153</v>
      </c>
      <c r="F175" s="586">
        <f t="shared" si="6"/>
        <v>52916.666666666664</v>
      </c>
      <c r="G175" s="580">
        <v>63500</v>
      </c>
      <c r="H175" s="449"/>
      <c r="I175" s="448">
        <f t="shared" si="7"/>
        <v>10583.333333333334</v>
      </c>
      <c r="J175" s="569">
        <f t="shared" si="8"/>
        <v>52916.666666666664</v>
      </c>
    </row>
    <row r="176" spans="2:10" s="450" customFormat="1" ht="15" customHeight="1" x14ac:dyDescent="0.25">
      <c r="B176" s="952" t="s">
        <v>1316</v>
      </c>
      <c r="C176" s="952" t="s">
        <v>1316</v>
      </c>
      <c r="D176" s="584" t="s">
        <v>1317</v>
      </c>
      <c r="E176" s="585" t="s">
        <v>153</v>
      </c>
      <c r="F176" s="586">
        <f t="shared" si="6"/>
        <v>15416.666666666666</v>
      </c>
      <c r="G176" s="580">
        <v>18500</v>
      </c>
      <c r="H176" s="449"/>
      <c r="I176" s="448">
        <f t="shared" si="7"/>
        <v>3083.3333333333335</v>
      </c>
      <c r="J176" s="569">
        <f t="shared" si="8"/>
        <v>15416.666666666666</v>
      </c>
    </row>
    <row r="177" spans="2:10" s="450" customFormat="1" ht="15" customHeight="1" x14ac:dyDescent="0.25">
      <c r="B177" s="952" t="s">
        <v>1171</v>
      </c>
      <c r="C177" s="952" t="s">
        <v>1171</v>
      </c>
      <c r="D177" s="584" t="s">
        <v>1172</v>
      </c>
      <c r="E177" s="585" t="s">
        <v>153</v>
      </c>
      <c r="F177" s="586">
        <f t="shared" si="6"/>
        <v>5000</v>
      </c>
      <c r="G177" s="580">
        <v>6000</v>
      </c>
      <c r="H177" s="449"/>
      <c r="I177" s="448">
        <f t="shared" si="7"/>
        <v>1000</v>
      </c>
      <c r="J177" s="569">
        <f t="shared" si="8"/>
        <v>5000</v>
      </c>
    </row>
    <row r="178" spans="2:10" s="450" customFormat="1" ht="15" customHeight="1" x14ac:dyDescent="0.25">
      <c r="B178" s="952" t="s">
        <v>2005</v>
      </c>
      <c r="C178" s="952" t="s">
        <v>2005</v>
      </c>
      <c r="D178" s="584" t="s">
        <v>1173</v>
      </c>
      <c r="E178" s="585" t="s">
        <v>153</v>
      </c>
      <c r="F178" s="586">
        <f t="shared" si="6"/>
        <v>5000</v>
      </c>
      <c r="G178" s="580">
        <v>6000</v>
      </c>
      <c r="H178" s="449"/>
      <c r="I178" s="448">
        <f t="shared" si="7"/>
        <v>1000</v>
      </c>
      <c r="J178" s="569">
        <f t="shared" si="8"/>
        <v>5000</v>
      </c>
    </row>
    <row r="179" spans="2:10" s="450" customFormat="1" ht="15" customHeight="1" x14ac:dyDescent="0.25">
      <c r="B179" s="952" t="s">
        <v>2006</v>
      </c>
      <c r="C179" s="952" t="s">
        <v>2006</v>
      </c>
      <c r="D179" s="584" t="s">
        <v>1320</v>
      </c>
      <c r="E179" s="585" t="s">
        <v>153</v>
      </c>
      <c r="F179" s="586">
        <f t="shared" si="6"/>
        <v>4583.333333333333</v>
      </c>
      <c r="G179" s="580">
        <v>5500</v>
      </c>
      <c r="H179" s="449"/>
      <c r="I179" s="448">
        <f t="shared" si="7"/>
        <v>916.66666666666663</v>
      </c>
      <c r="J179" s="569">
        <f t="shared" si="8"/>
        <v>4583.333333333333</v>
      </c>
    </row>
    <row r="180" spans="2:10" s="450" customFormat="1" ht="15" customHeight="1" x14ac:dyDescent="0.25">
      <c r="B180" s="952" t="s">
        <v>1174</v>
      </c>
      <c r="C180" s="952" t="s">
        <v>1174</v>
      </c>
      <c r="D180" s="584" t="s">
        <v>1175</v>
      </c>
      <c r="E180" s="585" t="s">
        <v>153</v>
      </c>
      <c r="F180" s="586">
        <f t="shared" si="6"/>
        <v>8333.3333333333339</v>
      </c>
      <c r="G180" s="580">
        <v>10000</v>
      </c>
      <c r="H180" s="449"/>
      <c r="I180" s="448">
        <f t="shared" si="7"/>
        <v>1666.6666666666667</v>
      </c>
      <c r="J180" s="569">
        <f t="shared" si="8"/>
        <v>8333.3333333333339</v>
      </c>
    </row>
    <row r="181" spans="2:10" s="450" customFormat="1" ht="15" customHeight="1" x14ac:dyDescent="0.25">
      <c r="B181" s="952" t="s">
        <v>2007</v>
      </c>
      <c r="C181" s="952" t="s">
        <v>2007</v>
      </c>
      <c r="D181" s="584" t="s">
        <v>2089</v>
      </c>
      <c r="E181" s="585" t="s">
        <v>153</v>
      </c>
      <c r="F181" s="586">
        <f t="shared" si="6"/>
        <v>36250</v>
      </c>
      <c r="G181" s="580">
        <v>43500</v>
      </c>
      <c r="H181" s="449"/>
      <c r="I181" s="448">
        <f t="shared" si="7"/>
        <v>7250</v>
      </c>
      <c r="J181" s="569">
        <f t="shared" si="8"/>
        <v>36250</v>
      </c>
    </row>
    <row r="182" spans="2:10" s="450" customFormat="1" ht="15" customHeight="1" x14ac:dyDescent="0.25">
      <c r="B182" s="952" t="s">
        <v>1176</v>
      </c>
      <c r="C182" s="952" t="s">
        <v>1176</v>
      </c>
      <c r="D182" s="584" t="s">
        <v>1177</v>
      </c>
      <c r="E182" s="585" t="s">
        <v>153</v>
      </c>
      <c r="F182" s="586">
        <f t="shared" si="6"/>
        <v>8333.3333333333339</v>
      </c>
      <c r="G182" s="580">
        <v>10000</v>
      </c>
      <c r="H182" s="449"/>
      <c r="I182" s="448">
        <f t="shared" si="7"/>
        <v>1666.6666666666667</v>
      </c>
      <c r="J182" s="569">
        <f t="shared" si="8"/>
        <v>8333.3333333333339</v>
      </c>
    </row>
    <row r="183" spans="2:10" s="450" customFormat="1" ht="15" customHeight="1" x14ac:dyDescent="0.25">
      <c r="B183" s="952" t="s">
        <v>2008</v>
      </c>
      <c r="C183" s="952" t="s">
        <v>2008</v>
      </c>
      <c r="D183" s="584" t="s">
        <v>1536</v>
      </c>
      <c r="E183" s="585" t="s">
        <v>153</v>
      </c>
      <c r="F183" s="586">
        <f t="shared" si="6"/>
        <v>43333.333333333336</v>
      </c>
      <c r="G183" s="580">
        <v>52000</v>
      </c>
      <c r="H183" s="449"/>
      <c r="I183" s="448">
        <f t="shared" si="7"/>
        <v>8666.6666666666661</v>
      </c>
      <c r="J183" s="569">
        <f t="shared" si="8"/>
        <v>43333.333333333336</v>
      </c>
    </row>
    <row r="184" spans="2:10" s="450" customFormat="1" ht="15" customHeight="1" x14ac:dyDescent="0.25">
      <c r="B184" s="952" t="s">
        <v>2009</v>
      </c>
      <c r="C184" s="952" t="s">
        <v>2009</v>
      </c>
      <c r="D184" s="584" t="s">
        <v>1321</v>
      </c>
      <c r="E184" s="585" t="s">
        <v>153</v>
      </c>
      <c r="F184" s="586">
        <f t="shared" si="6"/>
        <v>25416.666666666668</v>
      </c>
      <c r="G184" s="580">
        <v>30500</v>
      </c>
      <c r="H184" s="449"/>
      <c r="I184" s="448">
        <f t="shared" si="7"/>
        <v>5083.333333333333</v>
      </c>
      <c r="J184" s="569">
        <f t="shared" si="8"/>
        <v>25416.666666666668</v>
      </c>
    </row>
    <row r="185" spans="2:10" s="450" customFormat="1" ht="15" customHeight="1" x14ac:dyDescent="0.25">
      <c r="B185" s="952" t="s">
        <v>1318</v>
      </c>
      <c r="C185" s="952" t="s">
        <v>1318</v>
      </c>
      <c r="D185" s="584" t="s">
        <v>1319</v>
      </c>
      <c r="E185" s="585" t="s">
        <v>153</v>
      </c>
      <c r="F185" s="586" t="e">
        <f t="shared" si="6"/>
        <v>#VALUE!</v>
      </c>
      <c r="G185" s="580" t="s">
        <v>2098</v>
      </c>
      <c r="H185" s="449"/>
      <c r="I185" s="448" t="e">
        <f t="shared" si="7"/>
        <v>#VALUE!</v>
      </c>
      <c r="J185" s="569" t="e">
        <f t="shared" si="8"/>
        <v>#VALUE!</v>
      </c>
    </row>
    <row r="186" spans="2:10" s="450" customFormat="1" ht="15" customHeight="1" x14ac:dyDescent="0.25">
      <c r="B186" s="952" t="s">
        <v>1537</v>
      </c>
      <c r="C186" s="952" t="s">
        <v>1537</v>
      </c>
      <c r="D186" s="584" t="s">
        <v>1538</v>
      </c>
      <c r="E186" s="585" t="s">
        <v>153</v>
      </c>
      <c r="F186" s="586">
        <f t="shared" si="6"/>
        <v>95416.666666666672</v>
      </c>
      <c r="G186" s="580">
        <v>114500</v>
      </c>
      <c r="H186" s="449"/>
      <c r="I186" s="448">
        <f t="shared" si="7"/>
        <v>19083.333333333332</v>
      </c>
      <c r="J186" s="569">
        <f t="shared" si="8"/>
        <v>95416.666666666672</v>
      </c>
    </row>
    <row r="187" spans="2:10" s="450" customFormat="1" ht="15" customHeight="1" x14ac:dyDescent="0.25">
      <c r="B187" s="952" t="s">
        <v>2010</v>
      </c>
      <c r="C187" s="952" t="s">
        <v>2010</v>
      </c>
      <c r="D187" s="584" t="s">
        <v>2090</v>
      </c>
      <c r="E187" s="585" t="s">
        <v>153</v>
      </c>
      <c r="F187" s="586">
        <f t="shared" si="6"/>
        <v>83333.333333333328</v>
      </c>
      <c r="G187" s="580">
        <v>100000</v>
      </c>
      <c r="H187" s="449"/>
      <c r="I187" s="448">
        <f t="shared" si="7"/>
        <v>16666.666666666668</v>
      </c>
      <c r="J187" s="569">
        <f t="shared" si="8"/>
        <v>83333.333333333328</v>
      </c>
    </row>
    <row r="188" spans="2:10" s="450" customFormat="1" ht="15" customHeight="1" x14ac:dyDescent="0.25">
      <c r="B188" s="952" t="s">
        <v>2011</v>
      </c>
      <c r="C188" s="952" t="s">
        <v>2011</v>
      </c>
      <c r="D188" s="584" t="s">
        <v>2091</v>
      </c>
      <c r="E188" s="585" t="s">
        <v>153</v>
      </c>
      <c r="F188" s="586" t="e">
        <f t="shared" si="6"/>
        <v>#VALUE!</v>
      </c>
      <c r="G188" s="580" t="s">
        <v>2098</v>
      </c>
      <c r="H188" s="449"/>
      <c r="I188" s="448" t="e">
        <f t="shared" si="7"/>
        <v>#VALUE!</v>
      </c>
      <c r="J188" s="569" t="e">
        <f t="shared" si="8"/>
        <v>#VALUE!</v>
      </c>
    </row>
    <row r="189" spans="2:10" s="450" customFormat="1" ht="15" customHeight="1" x14ac:dyDescent="0.25">
      <c r="B189" s="952" t="s">
        <v>2012</v>
      </c>
      <c r="C189" s="952" t="s">
        <v>2012</v>
      </c>
      <c r="D189" s="584" t="s">
        <v>1535</v>
      </c>
      <c r="E189" s="585" t="s">
        <v>399</v>
      </c>
      <c r="F189" s="586">
        <f t="shared" si="6"/>
        <v>7083.333333333333</v>
      </c>
      <c r="G189" s="580">
        <v>8500</v>
      </c>
      <c r="H189" s="449"/>
      <c r="I189" s="448">
        <f t="shared" si="7"/>
        <v>1416.6666666666667</v>
      </c>
      <c r="J189" s="569">
        <f t="shared" si="8"/>
        <v>7083.333333333333</v>
      </c>
    </row>
    <row r="190" spans="2:10" s="448" customFormat="1" ht="15" customHeight="1" x14ac:dyDescent="0.25">
      <c r="B190" s="952" t="s">
        <v>1476</v>
      </c>
      <c r="C190" s="952" t="s">
        <v>1476</v>
      </c>
      <c r="D190" s="584" t="s">
        <v>1477</v>
      </c>
      <c r="E190" s="585" t="s">
        <v>153</v>
      </c>
      <c r="F190" s="586">
        <f t="shared" si="6"/>
        <v>7666.666666666667</v>
      </c>
      <c r="G190" s="580">
        <v>9200</v>
      </c>
      <c r="H190" s="449"/>
      <c r="I190" s="448">
        <f t="shared" si="7"/>
        <v>1533.3333333333333</v>
      </c>
      <c r="J190" s="569">
        <f t="shared" si="8"/>
        <v>7666.666666666667</v>
      </c>
    </row>
    <row r="191" spans="2:10" s="450" customFormat="1" ht="15" customHeight="1" x14ac:dyDescent="0.25">
      <c r="B191" s="952" t="s">
        <v>2013</v>
      </c>
      <c r="C191" s="952" t="s">
        <v>2013</v>
      </c>
      <c r="D191" s="584" t="s">
        <v>1347</v>
      </c>
      <c r="E191" s="585" t="s">
        <v>153</v>
      </c>
      <c r="F191" s="586">
        <f t="shared" si="6"/>
        <v>9583.3333333333339</v>
      </c>
      <c r="G191" s="580">
        <v>11500</v>
      </c>
      <c r="H191" s="449"/>
      <c r="I191" s="448">
        <f t="shared" si="7"/>
        <v>1916.6666666666667</v>
      </c>
      <c r="J191" s="569">
        <f t="shared" si="8"/>
        <v>9583.3333333333339</v>
      </c>
    </row>
    <row r="192" spans="2:10" s="450" customFormat="1" ht="15" customHeight="1" x14ac:dyDescent="0.25">
      <c r="B192" s="952" t="s">
        <v>1569</v>
      </c>
      <c r="C192" s="952" t="s">
        <v>1569</v>
      </c>
      <c r="D192" s="584" t="s">
        <v>1570</v>
      </c>
      <c r="E192" s="585" t="s">
        <v>153</v>
      </c>
      <c r="F192" s="586">
        <f t="shared" si="6"/>
        <v>51666.666666666664</v>
      </c>
      <c r="G192" s="580">
        <v>62000</v>
      </c>
      <c r="H192" s="449"/>
      <c r="I192" s="448">
        <f t="shared" si="7"/>
        <v>10333.333333333334</v>
      </c>
      <c r="J192" s="569">
        <f t="shared" si="8"/>
        <v>51666.666666666664</v>
      </c>
    </row>
    <row r="193" spans="2:10" s="450" customFormat="1" ht="15" customHeight="1" x14ac:dyDescent="0.25">
      <c r="B193" s="952" t="s">
        <v>1512</v>
      </c>
      <c r="C193" s="952" t="s">
        <v>1512</v>
      </c>
      <c r="D193" s="584" t="s">
        <v>1513</v>
      </c>
      <c r="E193" s="585" t="s">
        <v>153</v>
      </c>
      <c r="F193" s="586">
        <f t="shared" si="6"/>
        <v>39166.666666666664</v>
      </c>
      <c r="G193" s="580">
        <v>47000</v>
      </c>
      <c r="H193" s="449"/>
      <c r="I193" s="448">
        <f t="shared" si="7"/>
        <v>7833.333333333333</v>
      </c>
      <c r="J193" s="569">
        <f t="shared" si="8"/>
        <v>39166.666666666664</v>
      </c>
    </row>
    <row r="194" spans="2:10" s="450" customFormat="1" ht="15" customHeight="1" x14ac:dyDescent="0.25">
      <c r="B194" s="952" t="s">
        <v>1514</v>
      </c>
      <c r="C194" s="952" t="s">
        <v>1514</v>
      </c>
      <c r="D194" s="584" t="s">
        <v>1515</v>
      </c>
      <c r="E194" s="585" t="s">
        <v>153</v>
      </c>
      <c r="F194" s="586">
        <f t="shared" si="6"/>
        <v>61666.666666666664</v>
      </c>
      <c r="G194" s="580">
        <v>74000</v>
      </c>
      <c r="H194" s="449"/>
      <c r="I194" s="448">
        <f t="shared" si="7"/>
        <v>12333.333333333334</v>
      </c>
      <c r="J194" s="569">
        <f t="shared" si="8"/>
        <v>61666.666666666664</v>
      </c>
    </row>
    <row r="195" spans="2:10" s="450" customFormat="1" ht="15" customHeight="1" x14ac:dyDescent="0.25">
      <c r="B195" s="952" t="s">
        <v>2014</v>
      </c>
      <c r="C195" s="952" t="s">
        <v>2014</v>
      </c>
      <c r="D195" s="584" t="s">
        <v>1516</v>
      </c>
      <c r="E195" s="585" t="s">
        <v>153</v>
      </c>
      <c r="F195" s="586">
        <f t="shared" si="6"/>
        <v>70833.333333333328</v>
      </c>
      <c r="G195" s="580">
        <v>85000</v>
      </c>
      <c r="H195" s="449"/>
      <c r="I195" s="448">
        <f t="shared" si="7"/>
        <v>14166.666666666666</v>
      </c>
      <c r="J195" s="569">
        <f t="shared" si="8"/>
        <v>70833.333333333328</v>
      </c>
    </row>
    <row r="196" spans="2:10" s="450" customFormat="1" ht="15" customHeight="1" x14ac:dyDescent="0.25">
      <c r="B196" s="952" t="s">
        <v>1404</v>
      </c>
      <c r="C196" s="952" t="s">
        <v>1404</v>
      </c>
      <c r="D196" s="584" t="s">
        <v>1549</v>
      </c>
      <c r="E196" s="585" t="s">
        <v>153</v>
      </c>
      <c r="F196" s="586">
        <f t="shared" si="6"/>
        <v>59166.666666666664</v>
      </c>
      <c r="G196" s="580">
        <v>71000</v>
      </c>
      <c r="H196" s="449"/>
      <c r="I196" s="448">
        <f t="shared" si="7"/>
        <v>11833.333333333334</v>
      </c>
      <c r="J196" s="569">
        <f t="shared" si="8"/>
        <v>59166.666666666664</v>
      </c>
    </row>
    <row r="197" spans="2:10" s="450" customFormat="1" ht="15" customHeight="1" x14ac:dyDescent="0.25">
      <c r="B197" s="952" t="s">
        <v>1481</v>
      </c>
      <c r="C197" s="952" t="s">
        <v>1481</v>
      </c>
      <c r="D197" s="584" t="s">
        <v>1482</v>
      </c>
      <c r="E197" s="585" t="s">
        <v>153</v>
      </c>
      <c r="F197" s="586">
        <f t="shared" si="6"/>
        <v>112500</v>
      </c>
      <c r="G197" s="580">
        <v>135000</v>
      </c>
      <c r="H197" s="449"/>
      <c r="I197" s="448">
        <f t="shared" si="7"/>
        <v>22500</v>
      </c>
      <c r="J197" s="569">
        <f t="shared" si="8"/>
        <v>112500</v>
      </c>
    </row>
    <row r="198" spans="2:10" s="450" customFormat="1" ht="15" customHeight="1" x14ac:dyDescent="0.25">
      <c r="B198" s="952" t="s">
        <v>1483</v>
      </c>
      <c r="C198" s="952" t="s">
        <v>1483</v>
      </c>
      <c r="D198" s="584" t="s">
        <v>1484</v>
      </c>
      <c r="E198" s="585" t="s">
        <v>153</v>
      </c>
      <c r="F198" s="586">
        <f t="shared" si="6"/>
        <v>141666.66666666666</v>
      </c>
      <c r="G198" s="580">
        <v>170000</v>
      </c>
      <c r="H198" s="449"/>
      <c r="I198" s="448">
        <f t="shared" si="7"/>
        <v>28333.333333333332</v>
      </c>
      <c r="J198" s="569">
        <f t="shared" si="8"/>
        <v>141666.66666666666</v>
      </c>
    </row>
    <row r="199" spans="2:10" s="450" customFormat="1" ht="15" customHeight="1" x14ac:dyDescent="0.25">
      <c r="B199" s="952" t="s">
        <v>1547</v>
      </c>
      <c r="C199" s="952" t="s">
        <v>1547</v>
      </c>
      <c r="D199" s="584" t="s">
        <v>1548</v>
      </c>
      <c r="E199" s="585" t="s">
        <v>153</v>
      </c>
      <c r="F199" s="586">
        <f t="shared" si="6"/>
        <v>59583.333333333336</v>
      </c>
      <c r="G199" s="580">
        <v>71500</v>
      </c>
      <c r="H199" s="449"/>
      <c r="I199" s="448">
        <f t="shared" si="7"/>
        <v>11916.666666666666</v>
      </c>
      <c r="J199" s="569">
        <f t="shared" si="8"/>
        <v>59583.333333333336</v>
      </c>
    </row>
    <row r="200" spans="2:10" s="448" customFormat="1" ht="15" customHeight="1" x14ac:dyDescent="0.25">
      <c r="B200" s="952" t="s">
        <v>1545</v>
      </c>
      <c r="C200" s="952" t="s">
        <v>1545</v>
      </c>
      <c r="D200" s="584" t="s">
        <v>1546</v>
      </c>
      <c r="E200" s="585" t="s">
        <v>153</v>
      </c>
      <c r="F200" s="586">
        <f t="shared" si="6"/>
        <v>42083.333333333336</v>
      </c>
      <c r="G200" s="580">
        <v>50500</v>
      </c>
      <c r="H200" s="449"/>
      <c r="I200" s="448">
        <f t="shared" si="7"/>
        <v>8416.6666666666661</v>
      </c>
      <c r="J200" s="569">
        <f t="shared" si="8"/>
        <v>42083.333333333336</v>
      </c>
    </row>
    <row r="201" spans="2:10" s="448" customFormat="1" ht="15" customHeight="1" x14ac:dyDescent="0.25">
      <c r="B201" s="952" t="s">
        <v>2015</v>
      </c>
      <c r="C201" s="952" t="s">
        <v>2015</v>
      </c>
      <c r="D201" s="584" t="s">
        <v>1364</v>
      </c>
      <c r="E201" s="585" t="s">
        <v>153</v>
      </c>
      <c r="F201" s="586">
        <f t="shared" si="6"/>
        <v>45833.333333333336</v>
      </c>
      <c r="G201" s="580">
        <v>55000</v>
      </c>
      <c r="H201" s="449"/>
      <c r="I201" s="448">
        <f t="shared" si="7"/>
        <v>9166.6666666666661</v>
      </c>
      <c r="J201" s="569">
        <f t="shared" si="8"/>
        <v>45833.333333333336</v>
      </c>
    </row>
    <row r="202" spans="2:10" s="448" customFormat="1" ht="15" customHeight="1" x14ac:dyDescent="0.25">
      <c r="B202" s="952" t="s">
        <v>2016</v>
      </c>
      <c r="C202" s="952" t="s">
        <v>2016</v>
      </c>
      <c r="D202" s="584" t="s">
        <v>2092</v>
      </c>
      <c r="E202" s="585" t="s">
        <v>153</v>
      </c>
      <c r="F202" s="586">
        <f t="shared" si="6"/>
        <v>30416.666666666668</v>
      </c>
      <c r="G202" s="580">
        <v>36500</v>
      </c>
      <c r="H202" s="449"/>
      <c r="I202" s="448">
        <f t="shared" si="7"/>
        <v>6083.333333333333</v>
      </c>
      <c r="J202" s="569">
        <f t="shared" si="8"/>
        <v>30416.666666666668</v>
      </c>
    </row>
    <row r="203" spans="2:10" s="448" customFormat="1" ht="15" customHeight="1" x14ac:dyDescent="0.25">
      <c r="B203" s="952" t="s">
        <v>2017</v>
      </c>
      <c r="C203" s="952" t="s">
        <v>2017</v>
      </c>
      <c r="D203" s="584" t="s">
        <v>1391</v>
      </c>
      <c r="E203" s="585" t="s">
        <v>153</v>
      </c>
      <c r="F203" s="586">
        <f t="shared" si="6"/>
        <v>45833.333333333336</v>
      </c>
      <c r="G203" s="580">
        <v>55000</v>
      </c>
      <c r="H203" s="449"/>
      <c r="I203" s="448">
        <f t="shared" si="7"/>
        <v>9166.6666666666661</v>
      </c>
      <c r="J203" s="569">
        <f t="shared" si="8"/>
        <v>45833.333333333336</v>
      </c>
    </row>
    <row r="204" spans="2:10" s="448" customFormat="1" ht="15" customHeight="1" x14ac:dyDescent="0.25">
      <c r="B204" s="952" t="s">
        <v>2018</v>
      </c>
      <c r="C204" s="952" t="s">
        <v>2018</v>
      </c>
      <c r="D204" s="584" t="s">
        <v>1410</v>
      </c>
      <c r="E204" s="585" t="s">
        <v>153</v>
      </c>
      <c r="F204" s="586">
        <f t="shared" si="6"/>
        <v>77500</v>
      </c>
      <c r="G204" s="580">
        <v>93000</v>
      </c>
      <c r="H204" s="449"/>
      <c r="I204" s="448">
        <f t="shared" si="7"/>
        <v>15500</v>
      </c>
      <c r="J204" s="569">
        <f t="shared" si="8"/>
        <v>77500</v>
      </c>
    </row>
    <row r="205" spans="2:10" s="448" customFormat="1" ht="15" customHeight="1" x14ac:dyDescent="0.25">
      <c r="B205" s="952" t="s">
        <v>2019</v>
      </c>
      <c r="C205" s="952" t="s">
        <v>2019</v>
      </c>
      <c r="D205" s="584" t="s">
        <v>1357</v>
      </c>
      <c r="E205" s="585" t="s">
        <v>153</v>
      </c>
      <c r="F205" s="586">
        <f t="shared" si="6"/>
        <v>38333.333333333336</v>
      </c>
      <c r="G205" s="580">
        <v>46000</v>
      </c>
      <c r="H205" s="449"/>
      <c r="I205" s="448">
        <f t="shared" si="7"/>
        <v>7666.666666666667</v>
      </c>
      <c r="J205" s="569">
        <f t="shared" si="8"/>
        <v>38333.333333333336</v>
      </c>
    </row>
    <row r="206" spans="2:10" s="448" customFormat="1" ht="15" customHeight="1" x14ac:dyDescent="0.25">
      <c r="B206" s="952" t="s">
        <v>2020</v>
      </c>
      <c r="C206" s="952" t="s">
        <v>2020</v>
      </c>
      <c r="D206" s="584" t="s">
        <v>1358</v>
      </c>
      <c r="E206" s="585" t="s">
        <v>153</v>
      </c>
      <c r="F206" s="586">
        <f t="shared" si="6"/>
        <v>47500</v>
      </c>
      <c r="G206" s="580">
        <v>57000</v>
      </c>
      <c r="H206" s="449"/>
      <c r="I206" s="448">
        <f t="shared" si="7"/>
        <v>9500</v>
      </c>
      <c r="J206" s="569">
        <f t="shared" si="8"/>
        <v>47500</v>
      </c>
    </row>
    <row r="207" spans="2:10" s="448" customFormat="1" ht="15" customHeight="1" x14ac:dyDescent="0.25">
      <c r="B207" s="952" t="s">
        <v>1551</v>
      </c>
      <c r="C207" s="952" t="s">
        <v>1551</v>
      </c>
      <c r="D207" s="584" t="s">
        <v>1552</v>
      </c>
      <c r="E207" s="585" t="s">
        <v>153</v>
      </c>
      <c r="F207" s="586">
        <f t="shared" ref="F207:F270" si="9">J207</f>
        <v>840416.66666666663</v>
      </c>
      <c r="G207" s="580">
        <v>1008500</v>
      </c>
      <c r="H207" s="449"/>
      <c r="I207" s="448">
        <f t="shared" ref="I207:I270" si="10">G207*20/120</f>
        <v>168083.33333333334</v>
      </c>
      <c r="J207" s="569">
        <f t="shared" ref="J207:J270" si="11">G207-I207</f>
        <v>840416.66666666663</v>
      </c>
    </row>
    <row r="208" spans="2:10" s="448" customFormat="1" ht="15" customHeight="1" x14ac:dyDescent="0.25">
      <c r="B208" s="952" t="s">
        <v>2021</v>
      </c>
      <c r="C208" s="952" t="s">
        <v>2021</v>
      </c>
      <c r="D208" s="584" t="s">
        <v>2093</v>
      </c>
      <c r="E208" s="585" t="s">
        <v>153</v>
      </c>
      <c r="F208" s="586" t="e">
        <f t="shared" si="9"/>
        <v>#VALUE!</v>
      </c>
      <c r="G208" s="580" t="s">
        <v>2098</v>
      </c>
      <c r="H208" s="449"/>
      <c r="I208" s="448" t="e">
        <f t="shared" si="10"/>
        <v>#VALUE!</v>
      </c>
      <c r="J208" s="569" t="e">
        <f t="shared" si="11"/>
        <v>#VALUE!</v>
      </c>
    </row>
    <row r="209" spans="2:10" s="448" customFormat="1" ht="15" customHeight="1" x14ac:dyDescent="0.25">
      <c r="B209" s="952" t="s">
        <v>1564</v>
      </c>
      <c r="C209" s="952" t="s">
        <v>1564</v>
      </c>
      <c r="D209" s="584" t="s">
        <v>1565</v>
      </c>
      <c r="E209" s="585" t="s">
        <v>2099</v>
      </c>
      <c r="F209" s="586">
        <f t="shared" si="9"/>
        <v>120000</v>
      </c>
      <c r="G209" s="580">
        <v>144000</v>
      </c>
      <c r="H209" s="449"/>
      <c r="I209" s="448">
        <f t="shared" si="10"/>
        <v>24000</v>
      </c>
      <c r="J209" s="569">
        <f t="shared" si="11"/>
        <v>120000</v>
      </c>
    </row>
    <row r="210" spans="2:10" s="448" customFormat="1" ht="15" customHeight="1" x14ac:dyDescent="0.25">
      <c r="B210" s="952" t="s">
        <v>1374</v>
      </c>
      <c r="C210" s="952" t="s">
        <v>1374</v>
      </c>
      <c r="D210" s="584" t="s">
        <v>1375</v>
      </c>
      <c r="E210" s="585" t="s">
        <v>2099</v>
      </c>
      <c r="F210" s="586">
        <f t="shared" si="9"/>
        <v>192500</v>
      </c>
      <c r="G210" s="580">
        <v>231000</v>
      </c>
      <c r="H210" s="449"/>
      <c r="I210" s="448">
        <f t="shared" si="10"/>
        <v>38500</v>
      </c>
      <c r="J210" s="569">
        <f t="shared" si="11"/>
        <v>192500</v>
      </c>
    </row>
    <row r="211" spans="2:10" s="448" customFormat="1" ht="15" customHeight="1" x14ac:dyDescent="0.25">
      <c r="B211" s="952" t="s">
        <v>2022</v>
      </c>
      <c r="C211" s="952" t="s">
        <v>2022</v>
      </c>
      <c r="D211" s="584" t="s">
        <v>1496</v>
      </c>
      <c r="E211" s="585" t="s">
        <v>153</v>
      </c>
      <c r="F211" s="586">
        <f t="shared" si="9"/>
        <v>2083.3333333333335</v>
      </c>
      <c r="G211" s="580">
        <v>2500</v>
      </c>
      <c r="H211" s="449"/>
      <c r="I211" s="448">
        <f t="shared" si="10"/>
        <v>416.66666666666669</v>
      </c>
      <c r="J211" s="569">
        <f t="shared" si="11"/>
        <v>2083.3333333333335</v>
      </c>
    </row>
    <row r="212" spans="2:10" s="448" customFormat="1" ht="15" customHeight="1" x14ac:dyDescent="0.25">
      <c r="B212" s="952" t="s">
        <v>2023</v>
      </c>
      <c r="C212" s="952" t="s">
        <v>2023</v>
      </c>
      <c r="D212" s="584" t="s">
        <v>1373</v>
      </c>
      <c r="E212" s="585" t="s">
        <v>153</v>
      </c>
      <c r="F212" s="586">
        <f t="shared" si="9"/>
        <v>2000</v>
      </c>
      <c r="G212" s="580">
        <v>2400</v>
      </c>
      <c r="H212" s="449"/>
      <c r="I212" s="448">
        <f t="shared" si="10"/>
        <v>400</v>
      </c>
      <c r="J212" s="569">
        <f t="shared" si="11"/>
        <v>2000</v>
      </c>
    </row>
    <row r="213" spans="2:10" s="448" customFormat="1" ht="15" customHeight="1" x14ac:dyDescent="0.25">
      <c r="B213" s="952" t="s">
        <v>1367</v>
      </c>
      <c r="C213" s="952" t="s">
        <v>1367</v>
      </c>
      <c r="D213" s="584" t="s">
        <v>1368</v>
      </c>
      <c r="E213" s="585" t="s">
        <v>153</v>
      </c>
      <c r="F213" s="586">
        <f t="shared" si="9"/>
        <v>26250</v>
      </c>
      <c r="G213" s="580">
        <v>31500</v>
      </c>
      <c r="H213" s="449"/>
      <c r="I213" s="448">
        <f t="shared" si="10"/>
        <v>5250</v>
      </c>
      <c r="J213" s="569">
        <f t="shared" si="11"/>
        <v>26250</v>
      </c>
    </row>
    <row r="214" spans="2:10" s="448" customFormat="1" ht="15" customHeight="1" x14ac:dyDescent="0.25">
      <c r="B214" s="952" t="s">
        <v>1178</v>
      </c>
      <c r="C214" s="952" t="s">
        <v>1178</v>
      </c>
      <c r="D214" s="584" t="s">
        <v>1179</v>
      </c>
      <c r="E214" s="585" t="s">
        <v>153</v>
      </c>
      <c r="F214" s="586">
        <f t="shared" si="9"/>
        <v>7500</v>
      </c>
      <c r="G214" s="580">
        <v>9000</v>
      </c>
      <c r="H214" s="449"/>
      <c r="I214" s="448">
        <f t="shared" si="10"/>
        <v>1500</v>
      </c>
      <c r="J214" s="569">
        <f t="shared" si="11"/>
        <v>7500</v>
      </c>
    </row>
    <row r="215" spans="2:10" s="448" customFormat="1" ht="15" customHeight="1" x14ac:dyDescent="0.25">
      <c r="B215" s="952" t="s">
        <v>1180</v>
      </c>
      <c r="C215" s="952" t="s">
        <v>1180</v>
      </c>
      <c r="D215" s="584" t="s">
        <v>1181</v>
      </c>
      <c r="E215" s="585" t="s">
        <v>153</v>
      </c>
      <c r="F215" s="586">
        <f t="shared" si="9"/>
        <v>11666.666666666666</v>
      </c>
      <c r="G215" s="580">
        <v>14000</v>
      </c>
      <c r="H215" s="449"/>
      <c r="I215" s="448">
        <f t="shared" si="10"/>
        <v>2333.3333333333335</v>
      </c>
      <c r="J215" s="569">
        <f t="shared" si="11"/>
        <v>11666.666666666666</v>
      </c>
    </row>
    <row r="216" spans="2:10" s="448" customFormat="1" ht="15" customHeight="1" x14ac:dyDescent="0.25">
      <c r="B216" s="952" t="s">
        <v>2024</v>
      </c>
      <c r="C216" s="952" t="s">
        <v>2024</v>
      </c>
      <c r="D216" s="584" t="s">
        <v>1424</v>
      </c>
      <c r="E216" s="585" t="s">
        <v>153</v>
      </c>
      <c r="F216" s="586">
        <f t="shared" si="9"/>
        <v>32083.333333333332</v>
      </c>
      <c r="G216" s="580">
        <v>38500</v>
      </c>
      <c r="H216" s="449"/>
      <c r="I216" s="448">
        <f t="shared" si="10"/>
        <v>6416.666666666667</v>
      </c>
      <c r="J216" s="569">
        <f t="shared" si="11"/>
        <v>32083.333333333332</v>
      </c>
    </row>
    <row r="217" spans="2:10" s="448" customFormat="1" ht="15" customHeight="1" x14ac:dyDescent="0.25">
      <c r="B217" s="952" t="s">
        <v>1553</v>
      </c>
      <c r="C217" s="952" t="s">
        <v>1553</v>
      </c>
      <c r="D217" s="584" t="s">
        <v>1554</v>
      </c>
      <c r="E217" s="585" t="s">
        <v>153</v>
      </c>
      <c r="F217" s="586">
        <f t="shared" si="9"/>
        <v>44166.666666666664</v>
      </c>
      <c r="G217" s="580">
        <v>53000</v>
      </c>
      <c r="H217" s="449"/>
      <c r="I217" s="448">
        <f t="shared" si="10"/>
        <v>8833.3333333333339</v>
      </c>
      <c r="J217" s="569">
        <f t="shared" si="11"/>
        <v>44166.666666666664</v>
      </c>
    </row>
    <row r="218" spans="2:10" s="448" customFormat="1" ht="15" customHeight="1" x14ac:dyDescent="0.25">
      <c r="B218" s="952" t="s">
        <v>2025</v>
      </c>
      <c r="C218" s="952" t="s">
        <v>2025</v>
      </c>
      <c r="D218" s="584" t="s">
        <v>1534</v>
      </c>
      <c r="E218" s="585" t="s">
        <v>153</v>
      </c>
      <c r="F218" s="586">
        <f t="shared" si="9"/>
        <v>138333.33333333334</v>
      </c>
      <c r="G218" s="580">
        <v>166000</v>
      </c>
      <c r="H218" s="449"/>
      <c r="I218" s="448">
        <f t="shared" si="10"/>
        <v>27666.666666666668</v>
      </c>
      <c r="J218" s="569">
        <f t="shared" si="11"/>
        <v>138333.33333333334</v>
      </c>
    </row>
    <row r="219" spans="2:10" s="448" customFormat="1" ht="15" customHeight="1" x14ac:dyDescent="0.25">
      <c r="B219" s="952" t="s">
        <v>1425</v>
      </c>
      <c r="C219" s="952" t="s">
        <v>1425</v>
      </c>
      <c r="D219" s="584" t="s">
        <v>1426</v>
      </c>
      <c r="E219" s="585" t="s">
        <v>153</v>
      </c>
      <c r="F219" s="586">
        <f t="shared" si="9"/>
        <v>15833.333333333334</v>
      </c>
      <c r="G219" s="580">
        <v>19000</v>
      </c>
      <c r="H219" s="449"/>
      <c r="I219" s="448">
        <f t="shared" si="10"/>
        <v>3166.6666666666665</v>
      </c>
      <c r="J219" s="569">
        <f t="shared" si="11"/>
        <v>15833.333333333334</v>
      </c>
    </row>
    <row r="220" spans="2:10" s="448" customFormat="1" ht="15" customHeight="1" x14ac:dyDescent="0.25">
      <c r="B220" s="952" t="s">
        <v>1524</v>
      </c>
      <c r="C220" s="952" t="s">
        <v>1524</v>
      </c>
      <c r="D220" s="584" t="s">
        <v>1525</v>
      </c>
      <c r="E220" s="585" t="s">
        <v>153</v>
      </c>
      <c r="F220" s="586">
        <f t="shared" si="9"/>
        <v>30416.666666666668</v>
      </c>
      <c r="G220" s="580">
        <v>36500</v>
      </c>
      <c r="H220" s="449"/>
      <c r="I220" s="448">
        <f t="shared" si="10"/>
        <v>6083.333333333333</v>
      </c>
      <c r="J220" s="569">
        <f t="shared" si="11"/>
        <v>30416.666666666668</v>
      </c>
    </row>
    <row r="221" spans="2:10" s="448" customFormat="1" ht="15" customHeight="1" x14ac:dyDescent="0.25">
      <c r="B221" s="952" t="s">
        <v>1506</v>
      </c>
      <c r="C221" s="952" t="s">
        <v>1506</v>
      </c>
      <c r="D221" s="584" t="s">
        <v>1507</v>
      </c>
      <c r="E221" s="585" t="s">
        <v>287</v>
      </c>
      <c r="F221" s="586">
        <f t="shared" si="9"/>
        <v>302500</v>
      </c>
      <c r="G221" s="580">
        <v>363000</v>
      </c>
      <c r="H221" s="449"/>
      <c r="I221" s="448">
        <f t="shared" si="10"/>
        <v>60500</v>
      </c>
      <c r="J221" s="569">
        <f t="shared" si="11"/>
        <v>302500</v>
      </c>
    </row>
    <row r="222" spans="2:10" s="448" customFormat="1" ht="15" customHeight="1" x14ac:dyDescent="0.25">
      <c r="B222" s="952" t="s">
        <v>1408</v>
      </c>
      <c r="C222" s="952" t="s">
        <v>1408</v>
      </c>
      <c r="D222" s="584" t="s">
        <v>1409</v>
      </c>
      <c r="E222" s="585" t="s">
        <v>287</v>
      </c>
      <c r="F222" s="586">
        <f t="shared" si="9"/>
        <v>46666.666666666664</v>
      </c>
      <c r="G222" s="580">
        <v>56000</v>
      </c>
      <c r="H222" s="449"/>
      <c r="I222" s="448">
        <f t="shared" si="10"/>
        <v>9333.3333333333339</v>
      </c>
      <c r="J222" s="569">
        <f t="shared" si="11"/>
        <v>46666.666666666664</v>
      </c>
    </row>
    <row r="223" spans="2:10" s="448" customFormat="1" ht="15" customHeight="1" x14ac:dyDescent="0.25">
      <c r="B223" s="952" t="s">
        <v>2026</v>
      </c>
      <c r="C223" s="952" t="s">
        <v>2026</v>
      </c>
      <c r="D223" s="584" t="s">
        <v>1550</v>
      </c>
      <c r="E223" s="585" t="s">
        <v>287</v>
      </c>
      <c r="F223" s="586">
        <f t="shared" si="9"/>
        <v>85000</v>
      </c>
      <c r="G223" s="580">
        <v>102000</v>
      </c>
      <c r="H223" s="449"/>
      <c r="I223" s="448">
        <f t="shared" si="10"/>
        <v>17000</v>
      </c>
      <c r="J223" s="569">
        <f t="shared" si="11"/>
        <v>85000</v>
      </c>
    </row>
    <row r="224" spans="2:10" s="448" customFormat="1" ht="15" customHeight="1" x14ac:dyDescent="0.25">
      <c r="B224" s="952" t="s">
        <v>1530</v>
      </c>
      <c r="C224" s="952" t="s">
        <v>1530</v>
      </c>
      <c r="D224" s="584" t="s">
        <v>1531</v>
      </c>
      <c r="E224" s="585" t="s">
        <v>153</v>
      </c>
      <c r="F224" s="586">
        <f t="shared" si="9"/>
        <v>33333.333333333336</v>
      </c>
      <c r="G224" s="580">
        <v>40000</v>
      </c>
      <c r="H224" s="449"/>
      <c r="I224" s="448">
        <f t="shared" si="10"/>
        <v>6666.666666666667</v>
      </c>
      <c r="J224" s="569">
        <f t="shared" si="11"/>
        <v>33333.333333333336</v>
      </c>
    </row>
    <row r="225" spans="2:10" s="448" customFormat="1" ht="15" customHeight="1" x14ac:dyDescent="0.25">
      <c r="B225" s="952" t="s">
        <v>1500</v>
      </c>
      <c r="C225" s="952" t="s">
        <v>1500</v>
      </c>
      <c r="D225" s="584" t="s">
        <v>1501</v>
      </c>
      <c r="E225" s="585" t="s">
        <v>153</v>
      </c>
      <c r="F225" s="586">
        <f t="shared" si="9"/>
        <v>25416.666666666668</v>
      </c>
      <c r="G225" s="580">
        <v>30500</v>
      </c>
      <c r="H225" s="449"/>
      <c r="I225" s="448">
        <f t="shared" si="10"/>
        <v>5083.333333333333</v>
      </c>
      <c r="J225" s="569">
        <f t="shared" si="11"/>
        <v>25416.666666666668</v>
      </c>
    </row>
    <row r="226" spans="2:10" s="448" customFormat="1" ht="15" customHeight="1" x14ac:dyDescent="0.25">
      <c r="B226" s="952" t="s">
        <v>1498</v>
      </c>
      <c r="C226" s="952" t="s">
        <v>1498</v>
      </c>
      <c r="D226" s="584" t="s">
        <v>1499</v>
      </c>
      <c r="E226" s="585" t="s">
        <v>153</v>
      </c>
      <c r="F226" s="586">
        <f t="shared" si="9"/>
        <v>26666.666666666668</v>
      </c>
      <c r="G226" s="580">
        <v>32000</v>
      </c>
      <c r="H226" s="449"/>
      <c r="I226" s="448">
        <f t="shared" si="10"/>
        <v>5333.333333333333</v>
      </c>
      <c r="J226" s="569">
        <f t="shared" si="11"/>
        <v>26666.666666666668</v>
      </c>
    </row>
    <row r="227" spans="2:10" s="448" customFormat="1" ht="15" customHeight="1" x14ac:dyDescent="0.25">
      <c r="B227" s="952" t="s">
        <v>1528</v>
      </c>
      <c r="C227" s="952" t="s">
        <v>1528</v>
      </c>
      <c r="D227" s="584" t="s">
        <v>1529</v>
      </c>
      <c r="E227" s="585" t="s">
        <v>153</v>
      </c>
      <c r="F227" s="586">
        <f t="shared" si="9"/>
        <v>25000</v>
      </c>
      <c r="G227" s="580">
        <v>30000</v>
      </c>
      <c r="H227" s="449"/>
      <c r="I227" s="448">
        <f t="shared" si="10"/>
        <v>5000</v>
      </c>
      <c r="J227" s="569">
        <f t="shared" si="11"/>
        <v>25000</v>
      </c>
    </row>
    <row r="228" spans="2:10" s="448" customFormat="1" ht="15" customHeight="1" x14ac:dyDescent="0.25">
      <c r="B228" s="952" t="s">
        <v>1398</v>
      </c>
      <c r="C228" s="952" t="s">
        <v>1398</v>
      </c>
      <c r="D228" s="584" t="s">
        <v>1399</v>
      </c>
      <c r="E228" s="585" t="s">
        <v>153</v>
      </c>
      <c r="F228" s="586">
        <f t="shared" si="9"/>
        <v>13750</v>
      </c>
      <c r="G228" s="580">
        <v>16500</v>
      </c>
      <c r="H228" s="449"/>
      <c r="I228" s="448">
        <f t="shared" si="10"/>
        <v>2750</v>
      </c>
      <c r="J228" s="569">
        <f t="shared" si="11"/>
        <v>13750</v>
      </c>
    </row>
    <row r="229" spans="2:10" s="448" customFormat="1" ht="15" customHeight="1" x14ac:dyDescent="0.25">
      <c r="B229" s="952" t="s">
        <v>1532</v>
      </c>
      <c r="C229" s="952" t="s">
        <v>1532</v>
      </c>
      <c r="D229" s="584" t="s">
        <v>1533</v>
      </c>
      <c r="E229" s="585" t="s">
        <v>153</v>
      </c>
      <c r="F229" s="586">
        <f t="shared" si="9"/>
        <v>12500</v>
      </c>
      <c r="G229" s="580">
        <v>15000</v>
      </c>
      <c r="H229" s="449"/>
      <c r="I229" s="448">
        <f t="shared" si="10"/>
        <v>2500</v>
      </c>
      <c r="J229" s="569">
        <f t="shared" si="11"/>
        <v>12500</v>
      </c>
    </row>
    <row r="230" spans="2:10" s="448" customFormat="1" ht="15" customHeight="1" x14ac:dyDescent="0.25">
      <c r="B230" s="952" t="s">
        <v>1387</v>
      </c>
      <c r="C230" s="952" t="s">
        <v>1387</v>
      </c>
      <c r="D230" s="584" t="s">
        <v>1388</v>
      </c>
      <c r="E230" s="585" t="s">
        <v>153</v>
      </c>
      <c r="F230" s="586">
        <f t="shared" si="9"/>
        <v>60416.666666666664</v>
      </c>
      <c r="G230" s="580">
        <v>72500</v>
      </c>
      <c r="H230" s="449"/>
      <c r="I230" s="448">
        <f t="shared" si="10"/>
        <v>12083.333333333334</v>
      </c>
      <c r="J230" s="569">
        <f t="shared" si="11"/>
        <v>60416.666666666664</v>
      </c>
    </row>
    <row r="231" spans="2:10" s="448" customFormat="1" ht="15" customHeight="1" x14ac:dyDescent="0.25">
      <c r="B231" s="952" t="s">
        <v>1182</v>
      </c>
      <c r="C231" s="952" t="s">
        <v>1182</v>
      </c>
      <c r="D231" s="584" t="s">
        <v>1183</v>
      </c>
      <c r="E231" s="585" t="s">
        <v>153</v>
      </c>
      <c r="F231" s="586">
        <f t="shared" si="9"/>
        <v>11666.666666666666</v>
      </c>
      <c r="G231" s="580">
        <v>14000</v>
      </c>
      <c r="H231" s="449"/>
      <c r="I231" s="448">
        <f t="shared" si="10"/>
        <v>2333.3333333333335</v>
      </c>
      <c r="J231" s="569">
        <f t="shared" si="11"/>
        <v>11666.666666666666</v>
      </c>
    </row>
    <row r="232" spans="2:10" s="448" customFormat="1" ht="15" customHeight="1" x14ac:dyDescent="0.25">
      <c r="B232" s="952" t="s">
        <v>2027</v>
      </c>
      <c r="C232" s="952" t="s">
        <v>2027</v>
      </c>
      <c r="D232" s="584" t="s">
        <v>1378</v>
      </c>
      <c r="E232" s="585" t="s">
        <v>153</v>
      </c>
      <c r="F232" s="586">
        <f t="shared" si="9"/>
        <v>12500</v>
      </c>
      <c r="G232" s="580">
        <v>15000</v>
      </c>
      <c r="H232" s="449"/>
      <c r="I232" s="448">
        <f t="shared" si="10"/>
        <v>2500</v>
      </c>
      <c r="J232" s="569">
        <f t="shared" si="11"/>
        <v>12500</v>
      </c>
    </row>
    <row r="233" spans="2:10" s="448" customFormat="1" ht="15" customHeight="1" x14ac:dyDescent="0.25">
      <c r="B233" s="952" t="s">
        <v>1184</v>
      </c>
      <c r="C233" s="952" t="s">
        <v>1184</v>
      </c>
      <c r="D233" s="584" t="s">
        <v>1185</v>
      </c>
      <c r="E233" s="585" t="s">
        <v>153</v>
      </c>
      <c r="F233" s="586">
        <f t="shared" si="9"/>
        <v>11250</v>
      </c>
      <c r="G233" s="580">
        <v>13500</v>
      </c>
      <c r="H233" s="449"/>
      <c r="I233" s="448">
        <f t="shared" si="10"/>
        <v>2250</v>
      </c>
      <c r="J233" s="569">
        <f t="shared" si="11"/>
        <v>11250</v>
      </c>
    </row>
    <row r="234" spans="2:10" s="448" customFormat="1" ht="15" customHeight="1" x14ac:dyDescent="0.25">
      <c r="B234" s="952" t="s">
        <v>2028</v>
      </c>
      <c r="C234" s="952" t="s">
        <v>2028</v>
      </c>
      <c r="D234" s="584" t="s">
        <v>1450</v>
      </c>
      <c r="E234" s="585" t="s">
        <v>153</v>
      </c>
      <c r="F234" s="586">
        <f t="shared" si="9"/>
        <v>15000</v>
      </c>
      <c r="G234" s="580">
        <v>18000</v>
      </c>
      <c r="H234" s="449"/>
      <c r="I234" s="448">
        <f t="shared" si="10"/>
        <v>3000</v>
      </c>
      <c r="J234" s="569">
        <f t="shared" si="11"/>
        <v>15000</v>
      </c>
    </row>
    <row r="235" spans="2:10" s="448" customFormat="1" ht="15" customHeight="1" x14ac:dyDescent="0.25">
      <c r="B235" s="952" t="s">
        <v>1186</v>
      </c>
      <c r="C235" s="952" t="s">
        <v>1186</v>
      </c>
      <c r="D235" s="584" t="s">
        <v>1187</v>
      </c>
      <c r="E235" s="585" t="s">
        <v>153</v>
      </c>
      <c r="F235" s="586">
        <f t="shared" si="9"/>
        <v>5833.333333333333</v>
      </c>
      <c r="G235" s="580">
        <v>7000</v>
      </c>
      <c r="H235" s="449"/>
      <c r="I235" s="448">
        <f t="shared" si="10"/>
        <v>1166.6666666666667</v>
      </c>
      <c r="J235" s="569">
        <f t="shared" si="11"/>
        <v>5833.333333333333</v>
      </c>
    </row>
    <row r="236" spans="2:10" s="448" customFormat="1" ht="15" customHeight="1" x14ac:dyDescent="0.25">
      <c r="B236" s="952" t="s">
        <v>1376</v>
      </c>
      <c r="C236" s="952" t="s">
        <v>1376</v>
      </c>
      <c r="D236" s="584" t="s">
        <v>1377</v>
      </c>
      <c r="E236" s="585" t="s">
        <v>153</v>
      </c>
      <c r="F236" s="586">
        <f t="shared" si="9"/>
        <v>9166.6666666666661</v>
      </c>
      <c r="G236" s="580">
        <v>11000</v>
      </c>
      <c r="H236" s="449"/>
      <c r="I236" s="448">
        <f t="shared" si="10"/>
        <v>1833.3333333333333</v>
      </c>
      <c r="J236" s="569">
        <f t="shared" si="11"/>
        <v>9166.6666666666661</v>
      </c>
    </row>
    <row r="237" spans="2:10" s="448" customFormat="1" ht="15" customHeight="1" x14ac:dyDescent="0.25">
      <c r="B237" s="952" t="s">
        <v>2029</v>
      </c>
      <c r="C237" s="952" t="s">
        <v>2029</v>
      </c>
      <c r="D237" s="584" t="s">
        <v>1188</v>
      </c>
      <c r="E237" s="585" t="s">
        <v>153</v>
      </c>
      <c r="F237" s="586">
        <f t="shared" si="9"/>
        <v>24583.333333333332</v>
      </c>
      <c r="G237" s="580">
        <v>29500</v>
      </c>
      <c r="H237" s="449"/>
      <c r="I237" s="448">
        <f t="shared" si="10"/>
        <v>4916.666666666667</v>
      </c>
      <c r="J237" s="569">
        <f t="shared" si="11"/>
        <v>24583.333333333332</v>
      </c>
    </row>
    <row r="238" spans="2:10" s="448" customFormat="1" ht="15" customHeight="1" x14ac:dyDescent="0.25">
      <c r="B238" s="952" t="s">
        <v>1406</v>
      </c>
      <c r="C238" s="952" t="s">
        <v>1406</v>
      </c>
      <c r="D238" s="584" t="s">
        <v>1407</v>
      </c>
      <c r="E238" s="585" t="s">
        <v>153</v>
      </c>
      <c r="F238" s="586">
        <f t="shared" si="9"/>
        <v>55000</v>
      </c>
      <c r="G238" s="580">
        <v>66000</v>
      </c>
      <c r="H238" s="449"/>
      <c r="I238" s="448">
        <f t="shared" si="10"/>
        <v>11000</v>
      </c>
      <c r="J238" s="569">
        <f t="shared" si="11"/>
        <v>55000</v>
      </c>
    </row>
    <row r="239" spans="2:10" s="448" customFormat="1" ht="15" customHeight="1" x14ac:dyDescent="0.25">
      <c r="B239" s="952" t="s">
        <v>1414</v>
      </c>
      <c r="C239" s="952" t="s">
        <v>1414</v>
      </c>
      <c r="D239" s="584" t="s">
        <v>1415</v>
      </c>
      <c r="E239" s="585" t="s">
        <v>153</v>
      </c>
      <c r="F239" s="586">
        <f t="shared" si="9"/>
        <v>50000</v>
      </c>
      <c r="G239" s="580">
        <v>60000</v>
      </c>
      <c r="H239" s="449"/>
      <c r="I239" s="448">
        <f t="shared" si="10"/>
        <v>10000</v>
      </c>
      <c r="J239" s="569">
        <f t="shared" si="11"/>
        <v>50000</v>
      </c>
    </row>
    <row r="240" spans="2:10" s="448" customFormat="1" ht="15" customHeight="1" x14ac:dyDescent="0.25">
      <c r="B240" s="952" t="s">
        <v>1520</v>
      </c>
      <c r="C240" s="952" t="s">
        <v>1520</v>
      </c>
      <c r="D240" s="584" t="s">
        <v>1521</v>
      </c>
      <c r="E240" s="585" t="s">
        <v>153</v>
      </c>
      <c r="F240" s="586">
        <f t="shared" si="9"/>
        <v>88750</v>
      </c>
      <c r="G240" s="580">
        <v>106500</v>
      </c>
      <c r="H240" s="449"/>
      <c r="I240" s="448">
        <f t="shared" si="10"/>
        <v>17750</v>
      </c>
      <c r="J240" s="569">
        <f t="shared" si="11"/>
        <v>88750</v>
      </c>
    </row>
    <row r="241" spans="2:10" s="448" customFormat="1" ht="15" customHeight="1" x14ac:dyDescent="0.25">
      <c r="B241" s="952" t="s">
        <v>1510</v>
      </c>
      <c r="C241" s="952" t="s">
        <v>1510</v>
      </c>
      <c r="D241" s="584" t="s">
        <v>1511</v>
      </c>
      <c r="E241" s="585" t="s">
        <v>153</v>
      </c>
      <c r="F241" s="586">
        <f t="shared" si="9"/>
        <v>22083.333333333332</v>
      </c>
      <c r="G241" s="580">
        <v>26500</v>
      </c>
      <c r="H241" s="449"/>
      <c r="I241" s="448">
        <f t="shared" si="10"/>
        <v>4416.666666666667</v>
      </c>
      <c r="J241" s="569">
        <f t="shared" si="11"/>
        <v>22083.333333333332</v>
      </c>
    </row>
    <row r="242" spans="2:10" s="448" customFormat="1" ht="15" customHeight="1" x14ac:dyDescent="0.25">
      <c r="B242" s="952" t="s">
        <v>2030</v>
      </c>
      <c r="C242" s="952" t="s">
        <v>2030</v>
      </c>
      <c r="D242" s="584" t="s">
        <v>1189</v>
      </c>
      <c r="E242" s="585" t="s">
        <v>153</v>
      </c>
      <c r="F242" s="586">
        <f t="shared" si="9"/>
        <v>15416.666666666666</v>
      </c>
      <c r="G242" s="580">
        <v>18500</v>
      </c>
      <c r="H242" s="449"/>
      <c r="I242" s="448">
        <f t="shared" si="10"/>
        <v>3083.3333333333335</v>
      </c>
      <c r="J242" s="569">
        <f t="shared" si="11"/>
        <v>15416.666666666666</v>
      </c>
    </row>
    <row r="243" spans="2:10" s="448" customFormat="1" ht="15" customHeight="1" x14ac:dyDescent="0.25">
      <c r="B243" s="952" t="s">
        <v>1190</v>
      </c>
      <c r="C243" s="952" t="s">
        <v>1190</v>
      </c>
      <c r="D243" s="584" t="s">
        <v>1191</v>
      </c>
      <c r="E243" s="585" t="s">
        <v>153</v>
      </c>
      <c r="F243" s="586">
        <f t="shared" si="9"/>
        <v>6250</v>
      </c>
      <c r="G243" s="580">
        <v>7500</v>
      </c>
      <c r="H243" s="449"/>
      <c r="I243" s="448">
        <f t="shared" si="10"/>
        <v>1250</v>
      </c>
      <c r="J243" s="569">
        <f t="shared" si="11"/>
        <v>6250</v>
      </c>
    </row>
    <row r="244" spans="2:10" s="448" customFormat="1" ht="15" customHeight="1" x14ac:dyDescent="0.25">
      <c r="B244" s="952" t="s">
        <v>1192</v>
      </c>
      <c r="C244" s="952" t="s">
        <v>1192</v>
      </c>
      <c r="D244" s="584" t="s">
        <v>1193</v>
      </c>
      <c r="E244" s="585" t="s">
        <v>153</v>
      </c>
      <c r="F244" s="586">
        <f t="shared" si="9"/>
        <v>34166.666666666664</v>
      </c>
      <c r="G244" s="580">
        <v>41000</v>
      </c>
      <c r="H244" s="449"/>
      <c r="I244" s="448">
        <f t="shared" si="10"/>
        <v>6833.333333333333</v>
      </c>
      <c r="J244" s="569">
        <f t="shared" si="11"/>
        <v>34166.666666666664</v>
      </c>
    </row>
    <row r="245" spans="2:10" s="448" customFormat="1" ht="15" customHeight="1" x14ac:dyDescent="0.25">
      <c r="B245" s="952" t="s">
        <v>2031</v>
      </c>
      <c r="C245" s="952" t="s">
        <v>2031</v>
      </c>
      <c r="D245" s="584" t="s">
        <v>1412</v>
      </c>
      <c r="E245" s="585" t="s">
        <v>153</v>
      </c>
      <c r="F245" s="586">
        <f t="shared" si="9"/>
        <v>405833.33333333331</v>
      </c>
      <c r="G245" s="580">
        <v>487000</v>
      </c>
      <c r="H245" s="449"/>
      <c r="I245" s="448">
        <f t="shared" si="10"/>
        <v>81166.666666666672</v>
      </c>
      <c r="J245" s="569">
        <f t="shared" si="11"/>
        <v>405833.33333333331</v>
      </c>
    </row>
    <row r="246" spans="2:10" s="448" customFormat="1" ht="15" customHeight="1" x14ac:dyDescent="0.25">
      <c r="B246" s="952" t="s">
        <v>2032</v>
      </c>
      <c r="C246" s="952" t="s">
        <v>2032</v>
      </c>
      <c r="D246" s="584" t="s">
        <v>1413</v>
      </c>
      <c r="E246" s="585" t="s">
        <v>153</v>
      </c>
      <c r="F246" s="586">
        <f t="shared" si="9"/>
        <v>648333.33333333337</v>
      </c>
      <c r="G246" s="580">
        <v>778000</v>
      </c>
      <c r="H246" s="449"/>
      <c r="I246" s="448">
        <f t="shared" si="10"/>
        <v>129666.66666666667</v>
      </c>
      <c r="J246" s="569">
        <f t="shared" si="11"/>
        <v>648333.33333333337</v>
      </c>
    </row>
    <row r="247" spans="2:10" s="448" customFormat="1" ht="15" customHeight="1" x14ac:dyDescent="0.25">
      <c r="B247" s="952" t="s">
        <v>2033</v>
      </c>
      <c r="C247" s="952" t="s">
        <v>2033</v>
      </c>
      <c r="D247" s="584" t="s">
        <v>1544</v>
      </c>
      <c r="E247" s="585" t="s">
        <v>399</v>
      </c>
      <c r="F247" s="586">
        <f t="shared" si="9"/>
        <v>98333.333333333328</v>
      </c>
      <c r="G247" s="580">
        <v>118000</v>
      </c>
      <c r="H247" s="449"/>
      <c r="I247" s="448">
        <f t="shared" si="10"/>
        <v>19666.666666666668</v>
      </c>
      <c r="J247" s="569">
        <f t="shared" si="11"/>
        <v>98333.333333333328</v>
      </c>
    </row>
    <row r="248" spans="2:10" s="448" customFormat="1" ht="15" customHeight="1" x14ac:dyDescent="0.25">
      <c r="B248" s="952" t="s">
        <v>2034</v>
      </c>
      <c r="C248" s="952" t="s">
        <v>2034</v>
      </c>
      <c r="D248" s="584" t="s">
        <v>1543</v>
      </c>
      <c r="E248" s="585" t="s">
        <v>399</v>
      </c>
      <c r="F248" s="586">
        <f t="shared" si="9"/>
        <v>86666.666666666672</v>
      </c>
      <c r="G248" s="580">
        <v>104000</v>
      </c>
      <c r="H248" s="449"/>
      <c r="I248" s="448">
        <f t="shared" si="10"/>
        <v>17333.333333333332</v>
      </c>
      <c r="J248" s="569">
        <f t="shared" si="11"/>
        <v>86666.666666666672</v>
      </c>
    </row>
    <row r="249" spans="2:10" s="448" customFormat="1" ht="15" customHeight="1" x14ac:dyDescent="0.25">
      <c r="B249" s="952" t="s">
        <v>1337</v>
      </c>
      <c r="C249" s="952" t="s">
        <v>1337</v>
      </c>
      <c r="D249" s="584" t="s">
        <v>1338</v>
      </c>
      <c r="E249" s="585" t="s">
        <v>153</v>
      </c>
      <c r="F249" s="586">
        <f t="shared" si="9"/>
        <v>169583.33333333334</v>
      </c>
      <c r="G249" s="580">
        <v>203500</v>
      </c>
      <c r="H249" s="449"/>
      <c r="I249" s="448">
        <f t="shared" si="10"/>
        <v>33916.666666666664</v>
      </c>
      <c r="J249" s="569">
        <f t="shared" si="11"/>
        <v>169583.33333333334</v>
      </c>
    </row>
    <row r="250" spans="2:10" s="448" customFormat="1" ht="15" customHeight="1" x14ac:dyDescent="0.25">
      <c r="B250" s="952" t="s">
        <v>1341</v>
      </c>
      <c r="C250" s="952" t="s">
        <v>1341</v>
      </c>
      <c r="D250" s="584" t="s">
        <v>1342</v>
      </c>
      <c r="E250" s="585" t="s">
        <v>153</v>
      </c>
      <c r="F250" s="586">
        <f t="shared" si="9"/>
        <v>235833.33333333334</v>
      </c>
      <c r="G250" s="580">
        <v>283000</v>
      </c>
      <c r="H250" s="449"/>
      <c r="I250" s="448">
        <f t="shared" si="10"/>
        <v>47166.666666666664</v>
      </c>
      <c r="J250" s="569">
        <f t="shared" si="11"/>
        <v>235833.33333333334</v>
      </c>
    </row>
    <row r="251" spans="2:10" s="448" customFormat="1" ht="15" customHeight="1" x14ac:dyDescent="0.25">
      <c r="B251" s="952" t="s">
        <v>1339</v>
      </c>
      <c r="C251" s="952" t="s">
        <v>1339</v>
      </c>
      <c r="D251" s="584" t="s">
        <v>1340</v>
      </c>
      <c r="E251" s="585" t="s">
        <v>153</v>
      </c>
      <c r="F251" s="586">
        <f t="shared" si="9"/>
        <v>198333.33333333334</v>
      </c>
      <c r="G251" s="580">
        <v>238000</v>
      </c>
      <c r="H251" s="449"/>
      <c r="I251" s="448">
        <f t="shared" si="10"/>
        <v>39666.666666666664</v>
      </c>
      <c r="J251" s="569">
        <f t="shared" si="11"/>
        <v>198333.33333333334</v>
      </c>
    </row>
    <row r="252" spans="2:10" s="448" customFormat="1" ht="15" customHeight="1" x14ac:dyDescent="0.25">
      <c r="B252" s="952" t="s">
        <v>1345</v>
      </c>
      <c r="C252" s="952" t="s">
        <v>1345</v>
      </c>
      <c r="D252" s="584" t="s">
        <v>1346</v>
      </c>
      <c r="E252" s="585" t="s">
        <v>153</v>
      </c>
      <c r="F252" s="586">
        <f t="shared" si="9"/>
        <v>214166.66666666666</v>
      </c>
      <c r="G252" s="580">
        <v>257000</v>
      </c>
      <c r="H252" s="449"/>
      <c r="I252" s="448">
        <f t="shared" si="10"/>
        <v>42833.333333333336</v>
      </c>
      <c r="J252" s="569">
        <f t="shared" si="11"/>
        <v>214166.66666666666</v>
      </c>
    </row>
    <row r="253" spans="2:10" s="448" customFormat="1" ht="15" customHeight="1" x14ac:dyDescent="0.25">
      <c r="B253" s="952" t="s">
        <v>1343</v>
      </c>
      <c r="C253" s="952" t="s">
        <v>1343</v>
      </c>
      <c r="D253" s="584" t="s">
        <v>1344</v>
      </c>
      <c r="E253" s="585" t="s">
        <v>153</v>
      </c>
      <c r="F253" s="586">
        <f t="shared" si="9"/>
        <v>169583.33333333334</v>
      </c>
      <c r="G253" s="580">
        <v>203500</v>
      </c>
      <c r="H253" s="449"/>
      <c r="I253" s="448">
        <f t="shared" si="10"/>
        <v>33916.666666666664</v>
      </c>
      <c r="J253" s="569">
        <f t="shared" si="11"/>
        <v>169583.33333333334</v>
      </c>
    </row>
    <row r="254" spans="2:10" s="448" customFormat="1" ht="15" customHeight="1" x14ac:dyDescent="0.25">
      <c r="B254" s="952" t="s">
        <v>1557</v>
      </c>
      <c r="C254" s="952" t="s">
        <v>1557</v>
      </c>
      <c r="D254" s="584" t="s">
        <v>1558</v>
      </c>
      <c r="E254" s="585" t="s">
        <v>153</v>
      </c>
      <c r="F254" s="586">
        <f t="shared" si="9"/>
        <v>167500</v>
      </c>
      <c r="G254" s="580">
        <v>201000</v>
      </c>
      <c r="H254" s="449"/>
      <c r="I254" s="448">
        <f t="shared" si="10"/>
        <v>33500</v>
      </c>
      <c r="J254" s="569">
        <f t="shared" si="11"/>
        <v>167500</v>
      </c>
    </row>
    <row r="255" spans="2:10" s="448" customFormat="1" ht="15" customHeight="1" x14ac:dyDescent="0.25">
      <c r="B255" s="952" t="s">
        <v>1561</v>
      </c>
      <c r="C255" s="952" t="s">
        <v>1561</v>
      </c>
      <c r="D255" s="584" t="s">
        <v>1562</v>
      </c>
      <c r="E255" s="585" t="s">
        <v>153</v>
      </c>
      <c r="F255" s="586">
        <f t="shared" si="9"/>
        <v>314166.66666666669</v>
      </c>
      <c r="G255" s="580">
        <v>377000</v>
      </c>
      <c r="H255" s="449"/>
      <c r="I255" s="448">
        <f t="shared" si="10"/>
        <v>62833.333333333336</v>
      </c>
      <c r="J255" s="569">
        <f t="shared" si="11"/>
        <v>314166.66666666669</v>
      </c>
    </row>
    <row r="256" spans="2:10" s="448" customFormat="1" ht="15" customHeight="1" x14ac:dyDescent="0.25">
      <c r="B256" s="952" t="s">
        <v>1559</v>
      </c>
      <c r="C256" s="952" t="s">
        <v>1559</v>
      </c>
      <c r="D256" s="584" t="s">
        <v>1560</v>
      </c>
      <c r="E256" s="585" t="s">
        <v>153</v>
      </c>
      <c r="F256" s="586">
        <f t="shared" si="9"/>
        <v>246666.66666666666</v>
      </c>
      <c r="G256" s="580">
        <v>296000</v>
      </c>
      <c r="H256" s="449"/>
      <c r="I256" s="448">
        <f t="shared" si="10"/>
        <v>49333.333333333336</v>
      </c>
      <c r="J256" s="569">
        <f t="shared" si="11"/>
        <v>246666.66666666666</v>
      </c>
    </row>
    <row r="257" spans="2:10" s="448" customFormat="1" ht="15" customHeight="1" x14ac:dyDescent="0.25">
      <c r="B257" s="952" t="s">
        <v>1420</v>
      </c>
      <c r="C257" s="952" t="s">
        <v>1420</v>
      </c>
      <c r="D257" s="584" t="s">
        <v>1421</v>
      </c>
      <c r="E257" s="585" t="s">
        <v>153</v>
      </c>
      <c r="F257" s="586">
        <f t="shared" si="9"/>
        <v>22083.333333333332</v>
      </c>
      <c r="G257" s="580">
        <v>26500</v>
      </c>
      <c r="H257" s="449"/>
      <c r="I257" s="448">
        <f t="shared" si="10"/>
        <v>4416.666666666667</v>
      </c>
      <c r="J257" s="569">
        <f t="shared" si="11"/>
        <v>22083.333333333332</v>
      </c>
    </row>
    <row r="258" spans="2:10" s="448" customFormat="1" ht="15" customHeight="1" x14ac:dyDescent="0.25">
      <c r="B258" s="952" t="s">
        <v>1456</v>
      </c>
      <c r="C258" s="952" t="s">
        <v>1456</v>
      </c>
      <c r="D258" s="584" t="s">
        <v>1457</v>
      </c>
      <c r="E258" s="585" t="s">
        <v>153</v>
      </c>
      <c r="F258" s="586">
        <f t="shared" si="9"/>
        <v>9166.6666666666661</v>
      </c>
      <c r="G258" s="580">
        <v>11000</v>
      </c>
      <c r="H258" s="449"/>
      <c r="I258" s="448">
        <f t="shared" si="10"/>
        <v>1833.3333333333333</v>
      </c>
      <c r="J258" s="569">
        <f t="shared" si="11"/>
        <v>9166.6666666666661</v>
      </c>
    </row>
    <row r="259" spans="2:10" s="448" customFormat="1" ht="15" customHeight="1" x14ac:dyDescent="0.25">
      <c r="B259" s="952" t="s">
        <v>2035</v>
      </c>
      <c r="C259" s="952" t="s">
        <v>2035</v>
      </c>
      <c r="D259" s="584" t="s">
        <v>2094</v>
      </c>
      <c r="E259" s="585" t="s">
        <v>153</v>
      </c>
      <c r="F259" s="586">
        <f t="shared" si="9"/>
        <v>14166.666666666666</v>
      </c>
      <c r="G259" s="580">
        <v>17000</v>
      </c>
      <c r="H259" s="449"/>
      <c r="I259" s="448">
        <f t="shared" si="10"/>
        <v>2833.3333333333335</v>
      </c>
      <c r="J259" s="569">
        <f t="shared" si="11"/>
        <v>14166.666666666666</v>
      </c>
    </row>
    <row r="260" spans="2:10" s="448" customFormat="1" ht="15" customHeight="1" x14ac:dyDescent="0.25">
      <c r="B260" s="952" t="s">
        <v>2035</v>
      </c>
      <c r="C260" s="952" t="s">
        <v>2035</v>
      </c>
      <c r="D260" s="584" t="s">
        <v>2095</v>
      </c>
      <c r="E260" s="585" t="s">
        <v>153</v>
      </c>
      <c r="F260" s="586">
        <f t="shared" si="9"/>
        <v>20833.333333333332</v>
      </c>
      <c r="G260" s="580">
        <v>25000</v>
      </c>
      <c r="H260" s="449"/>
      <c r="I260" s="448">
        <f t="shared" si="10"/>
        <v>4166.666666666667</v>
      </c>
      <c r="J260" s="569">
        <f t="shared" si="11"/>
        <v>20833.333333333332</v>
      </c>
    </row>
    <row r="261" spans="2:10" s="448" customFormat="1" ht="15" customHeight="1" x14ac:dyDescent="0.25">
      <c r="B261" s="952" t="s">
        <v>2036</v>
      </c>
      <c r="C261" s="952" t="s">
        <v>2036</v>
      </c>
      <c r="D261" s="584" t="s">
        <v>1527</v>
      </c>
      <c r="E261" s="585" t="s">
        <v>153</v>
      </c>
      <c r="F261" s="586">
        <f t="shared" si="9"/>
        <v>111666.66666666667</v>
      </c>
      <c r="G261" s="580">
        <v>134000</v>
      </c>
      <c r="H261" s="449"/>
      <c r="I261" s="448">
        <f t="shared" si="10"/>
        <v>22333.333333333332</v>
      </c>
      <c r="J261" s="569">
        <f t="shared" si="11"/>
        <v>111666.66666666667</v>
      </c>
    </row>
    <row r="262" spans="2:10" s="448" customFormat="1" ht="15" customHeight="1" x14ac:dyDescent="0.25">
      <c r="B262" s="952" t="s">
        <v>2036</v>
      </c>
      <c r="C262" s="952" t="s">
        <v>2036</v>
      </c>
      <c r="D262" s="584" t="s">
        <v>1447</v>
      </c>
      <c r="E262" s="585" t="s">
        <v>153</v>
      </c>
      <c r="F262" s="586">
        <f t="shared" si="9"/>
        <v>72500</v>
      </c>
      <c r="G262" s="580">
        <v>87000</v>
      </c>
      <c r="H262" s="449"/>
      <c r="I262" s="448">
        <f t="shared" si="10"/>
        <v>14500</v>
      </c>
      <c r="J262" s="569">
        <f t="shared" si="11"/>
        <v>72500</v>
      </c>
    </row>
    <row r="263" spans="2:10" s="448" customFormat="1" ht="15" customHeight="1" x14ac:dyDescent="0.25">
      <c r="B263" s="952" t="s">
        <v>2037</v>
      </c>
      <c r="C263" s="952" t="s">
        <v>2037</v>
      </c>
      <c r="D263" s="584" t="s">
        <v>1328</v>
      </c>
      <c r="E263" s="585" t="s">
        <v>153</v>
      </c>
      <c r="F263" s="586">
        <f t="shared" si="9"/>
        <v>15000</v>
      </c>
      <c r="G263" s="580">
        <v>18000</v>
      </c>
      <c r="H263" s="449"/>
      <c r="I263" s="448">
        <f t="shared" si="10"/>
        <v>3000</v>
      </c>
      <c r="J263" s="569">
        <f t="shared" si="11"/>
        <v>15000</v>
      </c>
    </row>
    <row r="264" spans="2:10" s="448" customFormat="1" ht="15" customHeight="1" x14ac:dyDescent="0.25">
      <c r="B264" s="952" t="s">
        <v>2038</v>
      </c>
      <c r="C264" s="952" t="s">
        <v>2038</v>
      </c>
      <c r="D264" s="584" t="s">
        <v>1194</v>
      </c>
      <c r="E264" s="585" t="s">
        <v>153</v>
      </c>
      <c r="F264" s="586">
        <f t="shared" si="9"/>
        <v>20416.666666666668</v>
      </c>
      <c r="G264" s="580">
        <v>24500</v>
      </c>
      <c r="H264" s="449"/>
      <c r="I264" s="448">
        <f t="shared" si="10"/>
        <v>4083.3333333333335</v>
      </c>
      <c r="J264" s="569">
        <f t="shared" si="11"/>
        <v>20416.666666666668</v>
      </c>
    </row>
    <row r="265" spans="2:10" s="448" customFormat="1" ht="15" customHeight="1" x14ac:dyDescent="0.25">
      <c r="B265" s="952" t="s">
        <v>2039</v>
      </c>
      <c r="C265" s="952" t="s">
        <v>2039</v>
      </c>
      <c r="D265" s="584" t="s">
        <v>1329</v>
      </c>
      <c r="E265" s="585" t="s">
        <v>153</v>
      </c>
      <c r="F265" s="586">
        <f t="shared" si="9"/>
        <v>23333.333333333332</v>
      </c>
      <c r="G265" s="580">
        <v>28000</v>
      </c>
      <c r="H265" s="449"/>
      <c r="I265" s="448">
        <f t="shared" si="10"/>
        <v>4666.666666666667</v>
      </c>
      <c r="J265" s="569">
        <f t="shared" si="11"/>
        <v>23333.333333333332</v>
      </c>
    </row>
    <row r="266" spans="2:10" s="448" customFormat="1" ht="15" customHeight="1" x14ac:dyDescent="0.25">
      <c r="B266" s="952" t="s">
        <v>2040</v>
      </c>
      <c r="C266" s="952" t="s">
        <v>2040</v>
      </c>
      <c r="D266" s="584" t="s">
        <v>1195</v>
      </c>
      <c r="E266" s="585" t="s">
        <v>153</v>
      </c>
      <c r="F266" s="586">
        <f t="shared" si="9"/>
        <v>40833.333333333336</v>
      </c>
      <c r="G266" s="580">
        <v>49000</v>
      </c>
      <c r="H266" s="449"/>
      <c r="I266" s="448">
        <f t="shared" si="10"/>
        <v>8166.666666666667</v>
      </c>
      <c r="J266" s="569">
        <f t="shared" si="11"/>
        <v>40833.333333333336</v>
      </c>
    </row>
    <row r="267" spans="2:10" s="448" customFormat="1" ht="15" customHeight="1" x14ac:dyDescent="0.25">
      <c r="B267" s="952" t="s">
        <v>2041</v>
      </c>
      <c r="C267" s="952" t="s">
        <v>2041</v>
      </c>
      <c r="D267" s="584" t="s">
        <v>2096</v>
      </c>
      <c r="E267" s="585" t="s">
        <v>153</v>
      </c>
      <c r="F267" s="586">
        <f t="shared" si="9"/>
        <v>6250</v>
      </c>
      <c r="G267" s="580">
        <v>7500</v>
      </c>
      <c r="H267" s="449"/>
      <c r="I267" s="448">
        <f t="shared" si="10"/>
        <v>1250</v>
      </c>
      <c r="J267" s="569">
        <f t="shared" si="11"/>
        <v>6250</v>
      </c>
    </row>
    <row r="268" spans="2:10" s="448" customFormat="1" ht="15" customHeight="1" x14ac:dyDescent="0.25">
      <c r="B268" s="952" t="s">
        <v>2042</v>
      </c>
      <c r="C268" s="952" t="s">
        <v>2042</v>
      </c>
      <c r="D268" s="584" t="s">
        <v>1196</v>
      </c>
      <c r="E268" s="585" t="s">
        <v>153</v>
      </c>
      <c r="F268" s="586">
        <f t="shared" si="9"/>
        <v>8083.333333333333</v>
      </c>
      <c r="G268" s="580">
        <v>9700</v>
      </c>
      <c r="H268" s="449"/>
      <c r="I268" s="448">
        <f t="shared" si="10"/>
        <v>1616.6666666666667</v>
      </c>
      <c r="J268" s="569">
        <f t="shared" si="11"/>
        <v>8083.333333333333</v>
      </c>
    </row>
    <row r="269" spans="2:10" s="448" customFormat="1" ht="15" customHeight="1" x14ac:dyDescent="0.25">
      <c r="B269" s="952" t="s">
        <v>2043</v>
      </c>
      <c r="C269" s="952" t="s">
        <v>2043</v>
      </c>
      <c r="D269" s="584" t="s">
        <v>1197</v>
      </c>
      <c r="E269" s="585" t="s">
        <v>153</v>
      </c>
      <c r="F269" s="586">
        <f t="shared" si="9"/>
        <v>13333.333333333334</v>
      </c>
      <c r="G269" s="580">
        <v>16000</v>
      </c>
      <c r="H269" s="449"/>
      <c r="I269" s="448">
        <f t="shared" si="10"/>
        <v>2666.6666666666665</v>
      </c>
      <c r="J269" s="569">
        <f t="shared" si="11"/>
        <v>13333.333333333334</v>
      </c>
    </row>
    <row r="270" spans="2:10" s="448" customFormat="1" ht="15" customHeight="1" x14ac:dyDescent="0.25">
      <c r="B270" s="952" t="s">
        <v>2044</v>
      </c>
      <c r="C270" s="952" t="s">
        <v>2044</v>
      </c>
      <c r="D270" s="584" t="s">
        <v>1198</v>
      </c>
      <c r="E270" s="585" t="s">
        <v>153</v>
      </c>
      <c r="F270" s="586">
        <f t="shared" si="9"/>
        <v>15833.333333333334</v>
      </c>
      <c r="G270" s="580">
        <v>19000</v>
      </c>
      <c r="H270" s="449"/>
      <c r="I270" s="448">
        <f t="shared" si="10"/>
        <v>3166.6666666666665</v>
      </c>
      <c r="J270" s="569">
        <f t="shared" si="11"/>
        <v>15833.333333333334</v>
      </c>
    </row>
    <row r="271" spans="2:10" s="448" customFormat="1" ht="15" customHeight="1" x14ac:dyDescent="0.25">
      <c r="B271" s="952" t="s">
        <v>2045</v>
      </c>
      <c r="C271" s="952" t="s">
        <v>2045</v>
      </c>
      <c r="D271" s="584" t="s">
        <v>1474</v>
      </c>
      <c r="E271" s="585" t="s">
        <v>399</v>
      </c>
      <c r="F271" s="586">
        <f t="shared" ref="F271:F334" si="12">J271</f>
        <v>9166.6666666666661</v>
      </c>
      <c r="G271" s="580">
        <v>11000</v>
      </c>
      <c r="H271" s="449"/>
      <c r="I271" s="448">
        <f t="shared" ref="I271:I334" si="13">G271*20/120</f>
        <v>1833.3333333333333</v>
      </c>
      <c r="J271" s="569">
        <f t="shared" ref="J271:J334" si="14">G271-I271</f>
        <v>9166.6666666666661</v>
      </c>
    </row>
    <row r="272" spans="2:10" s="448" customFormat="1" ht="15" customHeight="1" x14ac:dyDescent="0.25">
      <c r="B272" s="952" t="s">
        <v>2046</v>
      </c>
      <c r="C272" s="952" t="s">
        <v>2046</v>
      </c>
      <c r="D272" s="584" t="s">
        <v>1448</v>
      </c>
      <c r="E272" s="585" t="s">
        <v>399</v>
      </c>
      <c r="F272" s="586">
        <f t="shared" si="12"/>
        <v>9583.3333333333339</v>
      </c>
      <c r="G272" s="580">
        <v>11500</v>
      </c>
      <c r="H272" s="449"/>
      <c r="I272" s="448">
        <f t="shared" si="13"/>
        <v>1916.6666666666667</v>
      </c>
      <c r="J272" s="569">
        <f t="shared" si="14"/>
        <v>9583.3333333333339</v>
      </c>
    </row>
    <row r="273" spans="2:10" s="448" customFormat="1" ht="15" customHeight="1" x14ac:dyDescent="0.25">
      <c r="B273" s="952" t="s">
        <v>2047</v>
      </c>
      <c r="C273" s="952" t="s">
        <v>2047</v>
      </c>
      <c r="D273" s="584" t="s">
        <v>1463</v>
      </c>
      <c r="E273" s="585" t="s">
        <v>399</v>
      </c>
      <c r="F273" s="586">
        <f t="shared" si="12"/>
        <v>9583.3333333333339</v>
      </c>
      <c r="G273" s="580">
        <v>11500</v>
      </c>
      <c r="H273" s="449"/>
      <c r="I273" s="448">
        <f t="shared" si="13"/>
        <v>1916.6666666666667</v>
      </c>
      <c r="J273" s="569">
        <f t="shared" si="14"/>
        <v>9583.3333333333339</v>
      </c>
    </row>
    <row r="274" spans="2:10" s="448" customFormat="1" ht="15" customHeight="1" x14ac:dyDescent="0.25">
      <c r="B274" s="952" t="s">
        <v>2048</v>
      </c>
      <c r="C274" s="952" t="s">
        <v>2048</v>
      </c>
      <c r="D274" s="584" t="s">
        <v>1475</v>
      </c>
      <c r="E274" s="585" t="s">
        <v>399</v>
      </c>
      <c r="F274" s="586">
        <f t="shared" si="12"/>
        <v>9583.3333333333339</v>
      </c>
      <c r="G274" s="580">
        <v>11500</v>
      </c>
      <c r="H274" s="449"/>
      <c r="I274" s="448">
        <f t="shared" si="13"/>
        <v>1916.6666666666667</v>
      </c>
      <c r="J274" s="569">
        <f t="shared" si="14"/>
        <v>9583.3333333333339</v>
      </c>
    </row>
    <row r="275" spans="2:10" s="448" customFormat="1" ht="15" customHeight="1" x14ac:dyDescent="0.25">
      <c r="B275" s="952" t="s">
        <v>2049</v>
      </c>
      <c r="C275" s="952" t="s">
        <v>2049</v>
      </c>
      <c r="D275" s="584" t="s">
        <v>1369</v>
      </c>
      <c r="E275" s="585" t="s">
        <v>399</v>
      </c>
      <c r="F275" s="586">
        <f t="shared" si="12"/>
        <v>10000</v>
      </c>
      <c r="G275" s="580">
        <v>12000</v>
      </c>
      <c r="H275" s="449"/>
      <c r="I275" s="448">
        <f t="shared" si="13"/>
        <v>2000</v>
      </c>
      <c r="J275" s="569">
        <f t="shared" si="14"/>
        <v>10000</v>
      </c>
    </row>
    <row r="276" spans="2:10" s="448" customFormat="1" ht="15" customHeight="1" x14ac:dyDescent="0.25">
      <c r="B276" s="952" t="s">
        <v>2050</v>
      </c>
      <c r="C276" s="952" t="s">
        <v>2050</v>
      </c>
      <c r="D276" s="584" t="s">
        <v>1473</v>
      </c>
      <c r="E276" s="585" t="s">
        <v>399</v>
      </c>
      <c r="F276" s="586">
        <f t="shared" si="12"/>
        <v>8333.3333333333339</v>
      </c>
      <c r="G276" s="580">
        <v>10000</v>
      </c>
      <c r="H276" s="449"/>
      <c r="I276" s="448">
        <f t="shared" si="13"/>
        <v>1666.6666666666667</v>
      </c>
      <c r="J276" s="569">
        <f t="shared" si="14"/>
        <v>8333.3333333333339</v>
      </c>
    </row>
    <row r="277" spans="2:10" s="448" customFormat="1" ht="15" customHeight="1" x14ac:dyDescent="0.25">
      <c r="B277" s="952" t="s">
        <v>2051</v>
      </c>
      <c r="C277" s="952" t="s">
        <v>2051</v>
      </c>
      <c r="D277" s="584" t="s">
        <v>1472</v>
      </c>
      <c r="E277" s="585" t="s">
        <v>399</v>
      </c>
      <c r="F277" s="586">
        <f t="shared" si="12"/>
        <v>9166.6666666666661</v>
      </c>
      <c r="G277" s="580">
        <v>11000</v>
      </c>
      <c r="H277" s="449"/>
      <c r="I277" s="448">
        <f t="shared" si="13"/>
        <v>1833.3333333333333</v>
      </c>
      <c r="J277" s="569">
        <f t="shared" si="14"/>
        <v>9166.6666666666661</v>
      </c>
    </row>
    <row r="278" spans="2:10" s="448" customFormat="1" ht="15" customHeight="1" x14ac:dyDescent="0.25">
      <c r="B278" s="952" t="s">
        <v>1566</v>
      </c>
      <c r="C278" s="952" t="s">
        <v>1566</v>
      </c>
      <c r="D278" s="584" t="s">
        <v>1567</v>
      </c>
      <c r="E278" s="585" t="s">
        <v>287</v>
      </c>
      <c r="F278" s="586">
        <f t="shared" si="12"/>
        <v>76666.666666666672</v>
      </c>
      <c r="G278" s="580">
        <v>92000</v>
      </c>
      <c r="H278" s="449"/>
      <c r="I278" s="448">
        <f t="shared" si="13"/>
        <v>15333.333333333334</v>
      </c>
      <c r="J278" s="569">
        <f t="shared" si="14"/>
        <v>76666.666666666672</v>
      </c>
    </row>
    <row r="279" spans="2:10" s="448" customFormat="1" ht="15" customHeight="1" x14ac:dyDescent="0.25">
      <c r="B279" s="952" t="s">
        <v>2052</v>
      </c>
      <c r="C279" s="952" t="s">
        <v>2052</v>
      </c>
      <c r="D279" s="584" t="s">
        <v>1393</v>
      </c>
      <c r="E279" s="585" t="s">
        <v>153</v>
      </c>
      <c r="F279" s="586">
        <f t="shared" si="12"/>
        <v>6250</v>
      </c>
      <c r="G279" s="580">
        <v>7500</v>
      </c>
      <c r="H279" s="449"/>
      <c r="I279" s="448">
        <f t="shared" si="13"/>
        <v>1250</v>
      </c>
      <c r="J279" s="569">
        <f t="shared" si="14"/>
        <v>6250</v>
      </c>
    </row>
    <row r="280" spans="2:10" s="448" customFormat="1" ht="15" customHeight="1" x14ac:dyDescent="0.25">
      <c r="B280" s="952" t="s">
        <v>2053</v>
      </c>
      <c r="C280" s="952" t="s">
        <v>2053</v>
      </c>
      <c r="D280" s="584" t="s">
        <v>1394</v>
      </c>
      <c r="E280" s="585" t="s">
        <v>153</v>
      </c>
      <c r="F280" s="586">
        <f t="shared" si="12"/>
        <v>5416.666666666667</v>
      </c>
      <c r="G280" s="580">
        <v>6500</v>
      </c>
      <c r="H280" s="449"/>
      <c r="I280" s="448">
        <f t="shared" si="13"/>
        <v>1083.3333333333333</v>
      </c>
      <c r="J280" s="569">
        <f t="shared" si="14"/>
        <v>5416.666666666667</v>
      </c>
    </row>
    <row r="281" spans="2:10" s="448" customFormat="1" ht="15" customHeight="1" x14ac:dyDescent="0.25">
      <c r="B281" s="952" t="s">
        <v>2054</v>
      </c>
      <c r="C281" s="952" t="s">
        <v>2054</v>
      </c>
      <c r="D281" s="584" t="s">
        <v>1392</v>
      </c>
      <c r="E281" s="585" t="s">
        <v>153</v>
      </c>
      <c r="F281" s="586">
        <f t="shared" si="12"/>
        <v>5833.333333333333</v>
      </c>
      <c r="G281" s="580">
        <v>7000</v>
      </c>
      <c r="H281" s="449"/>
      <c r="I281" s="448">
        <f t="shared" si="13"/>
        <v>1166.6666666666667</v>
      </c>
      <c r="J281" s="569">
        <f t="shared" si="14"/>
        <v>5833.333333333333</v>
      </c>
    </row>
    <row r="282" spans="2:10" s="448" customFormat="1" ht="15" customHeight="1" x14ac:dyDescent="0.25">
      <c r="B282" s="952" t="s">
        <v>2055</v>
      </c>
      <c r="C282" s="952" t="s">
        <v>2055</v>
      </c>
      <c r="D282" s="584" t="s">
        <v>1199</v>
      </c>
      <c r="E282" s="585" t="s">
        <v>153</v>
      </c>
      <c r="F282" s="586">
        <f t="shared" si="12"/>
        <v>22500</v>
      </c>
      <c r="G282" s="580">
        <v>27000</v>
      </c>
      <c r="H282" s="449"/>
      <c r="I282" s="448">
        <f t="shared" si="13"/>
        <v>4500</v>
      </c>
      <c r="J282" s="569">
        <f t="shared" si="14"/>
        <v>22500</v>
      </c>
    </row>
    <row r="283" spans="2:10" s="448" customFormat="1" ht="15" customHeight="1" x14ac:dyDescent="0.25">
      <c r="B283" s="952" t="s">
        <v>1517</v>
      </c>
      <c r="C283" s="952" t="s">
        <v>1517</v>
      </c>
      <c r="D283" s="584" t="s">
        <v>1518</v>
      </c>
      <c r="E283" s="585" t="s">
        <v>153</v>
      </c>
      <c r="F283" s="586">
        <f t="shared" si="12"/>
        <v>168750</v>
      </c>
      <c r="G283" s="580">
        <v>202500</v>
      </c>
      <c r="H283" s="449"/>
      <c r="I283" s="448">
        <f t="shared" si="13"/>
        <v>33750</v>
      </c>
      <c r="J283" s="569">
        <f t="shared" si="14"/>
        <v>168750</v>
      </c>
    </row>
    <row r="284" spans="2:10" s="448" customFormat="1" ht="15" customHeight="1" x14ac:dyDescent="0.25">
      <c r="B284" s="952" t="s">
        <v>2056</v>
      </c>
      <c r="C284" s="952" t="s">
        <v>2056</v>
      </c>
      <c r="D284" s="584" t="s">
        <v>1522</v>
      </c>
      <c r="E284" s="585" t="s">
        <v>387</v>
      </c>
      <c r="F284" s="586">
        <f t="shared" si="12"/>
        <v>25833.333333333332</v>
      </c>
      <c r="G284" s="580">
        <v>31000</v>
      </c>
      <c r="H284" s="449"/>
      <c r="I284" s="448">
        <f t="shared" si="13"/>
        <v>5166.666666666667</v>
      </c>
      <c r="J284" s="569">
        <f t="shared" si="14"/>
        <v>25833.333333333332</v>
      </c>
    </row>
    <row r="285" spans="2:10" s="448" customFormat="1" ht="15" customHeight="1" x14ac:dyDescent="0.25">
      <c r="B285" s="952" t="s">
        <v>2057</v>
      </c>
      <c r="C285" s="952" t="s">
        <v>2057</v>
      </c>
      <c r="D285" s="584" t="s">
        <v>1390</v>
      </c>
      <c r="E285" s="585" t="s">
        <v>153</v>
      </c>
      <c r="F285" s="586">
        <f t="shared" si="12"/>
        <v>34166.666666666664</v>
      </c>
      <c r="G285" s="580">
        <v>41000</v>
      </c>
      <c r="H285" s="449"/>
      <c r="I285" s="448">
        <f t="shared" si="13"/>
        <v>6833.333333333333</v>
      </c>
      <c r="J285" s="569">
        <f t="shared" si="14"/>
        <v>34166.666666666664</v>
      </c>
    </row>
    <row r="286" spans="2:10" s="448" customFormat="1" ht="15" customHeight="1" x14ac:dyDescent="0.25">
      <c r="B286" s="952" t="s">
        <v>2058</v>
      </c>
      <c r="C286" s="952" t="s">
        <v>2058</v>
      </c>
      <c r="D286" s="584" t="s">
        <v>1291</v>
      </c>
      <c r="E286" s="585" t="s">
        <v>153</v>
      </c>
      <c r="F286" s="586">
        <f t="shared" si="12"/>
        <v>38333.333333333336</v>
      </c>
      <c r="G286" s="580">
        <v>46000</v>
      </c>
      <c r="H286" s="449"/>
      <c r="I286" s="448">
        <f t="shared" si="13"/>
        <v>7666.666666666667</v>
      </c>
      <c r="J286" s="569">
        <f t="shared" si="14"/>
        <v>38333.333333333336</v>
      </c>
    </row>
    <row r="287" spans="2:10" s="448" customFormat="1" ht="15" customHeight="1" x14ac:dyDescent="0.25">
      <c r="B287" s="952" t="s">
        <v>2059</v>
      </c>
      <c r="C287" s="952" t="s">
        <v>2059</v>
      </c>
      <c r="D287" s="584" t="s">
        <v>1441</v>
      </c>
      <c r="E287" s="585" t="s">
        <v>153</v>
      </c>
      <c r="F287" s="586">
        <f t="shared" si="12"/>
        <v>49583.333333333336</v>
      </c>
      <c r="G287" s="580">
        <v>59500</v>
      </c>
      <c r="H287" s="449"/>
      <c r="I287" s="448">
        <f t="shared" si="13"/>
        <v>9916.6666666666661</v>
      </c>
      <c r="J287" s="569">
        <f t="shared" si="14"/>
        <v>49583.333333333336</v>
      </c>
    </row>
    <row r="288" spans="2:10" s="448" customFormat="1" ht="15" customHeight="1" x14ac:dyDescent="0.25">
      <c r="B288" s="952" t="s">
        <v>1353</v>
      </c>
      <c r="C288" s="952" t="s">
        <v>1353</v>
      </c>
      <c r="D288" s="584" t="s">
        <v>1354</v>
      </c>
      <c r="E288" s="585" t="s">
        <v>153</v>
      </c>
      <c r="F288" s="586">
        <f t="shared" si="12"/>
        <v>15000</v>
      </c>
      <c r="G288" s="580">
        <v>18000</v>
      </c>
      <c r="H288" s="449"/>
      <c r="I288" s="448">
        <f t="shared" si="13"/>
        <v>3000</v>
      </c>
      <c r="J288" s="569">
        <f t="shared" si="14"/>
        <v>15000</v>
      </c>
    </row>
    <row r="289" spans="2:10" s="448" customFormat="1" ht="15" customHeight="1" x14ac:dyDescent="0.25">
      <c r="B289" s="952" t="s">
        <v>1360</v>
      </c>
      <c r="C289" s="952" t="s">
        <v>1360</v>
      </c>
      <c r="D289" s="584" t="s">
        <v>1361</v>
      </c>
      <c r="E289" s="585" t="s">
        <v>153</v>
      </c>
      <c r="F289" s="586">
        <f t="shared" si="12"/>
        <v>37500</v>
      </c>
      <c r="G289" s="580">
        <v>45000</v>
      </c>
      <c r="H289" s="449"/>
      <c r="I289" s="448">
        <f t="shared" si="13"/>
        <v>7500</v>
      </c>
      <c r="J289" s="569">
        <f t="shared" si="14"/>
        <v>37500</v>
      </c>
    </row>
    <row r="290" spans="2:10" s="448" customFormat="1" ht="15" customHeight="1" x14ac:dyDescent="0.25">
      <c r="B290" s="952" t="s">
        <v>1355</v>
      </c>
      <c r="C290" s="952" t="s">
        <v>1355</v>
      </c>
      <c r="D290" s="584" t="s">
        <v>1356</v>
      </c>
      <c r="E290" s="585" t="s">
        <v>153</v>
      </c>
      <c r="F290" s="586">
        <f t="shared" si="12"/>
        <v>23333.333333333332</v>
      </c>
      <c r="G290" s="580">
        <v>28000</v>
      </c>
      <c r="H290" s="449"/>
      <c r="I290" s="448">
        <f t="shared" si="13"/>
        <v>4666.666666666667</v>
      </c>
      <c r="J290" s="569">
        <f t="shared" si="14"/>
        <v>23333.333333333332</v>
      </c>
    </row>
    <row r="291" spans="2:10" s="448" customFormat="1" ht="15" customHeight="1" x14ac:dyDescent="0.25">
      <c r="B291" s="952" t="s">
        <v>1200</v>
      </c>
      <c r="C291" s="952" t="s">
        <v>1200</v>
      </c>
      <c r="D291" s="584" t="s">
        <v>1201</v>
      </c>
      <c r="E291" s="585" t="s">
        <v>153</v>
      </c>
      <c r="F291" s="586">
        <f t="shared" si="12"/>
        <v>132916.66666666666</v>
      </c>
      <c r="G291" s="580">
        <v>159500</v>
      </c>
      <c r="H291" s="449"/>
      <c r="I291" s="448">
        <f t="shared" si="13"/>
        <v>26583.333333333332</v>
      </c>
      <c r="J291" s="569">
        <f t="shared" si="14"/>
        <v>132916.66666666666</v>
      </c>
    </row>
    <row r="292" spans="2:10" s="448" customFormat="1" ht="15" customHeight="1" x14ac:dyDescent="0.25">
      <c r="B292" s="952" t="s">
        <v>2060</v>
      </c>
      <c r="C292" s="952" t="s">
        <v>2060</v>
      </c>
      <c r="D292" s="584" t="s">
        <v>1405</v>
      </c>
      <c r="E292" s="585" t="s">
        <v>153</v>
      </c>
      <c r="F292" s="586">
        <f t="shared" si="12"/>
        <v>41250</v>
      </c>
      <c r="G292" s="580">
        <v>49500</v>
      </c>
      <c r="H292" s="449"/>
      <c r="I292" s="448">
        <f t="shared" si="13"/>
        <v>8250</v>
      </c>
      <c r="J292" s="569">
        <f t="shared" si="14"/>
        <v>41250</v>
      </c>
    </row>
    <row r="293" spans="2:10" s="448" customFormat="1" ht="15" customHeight="1" x14ac:dyDescent="0.25">
      <c r="B293" s="952" t="s">
        <v>2061</v>
      </c>
      <c r="C293" s="952" t="s">
        <v>2061</v>
      </c>
      <c r="D293" s="584" t="s">
        <v>1442</v>
      </c>
      <c r="E293" s="585" t="s">
        <v>153</v>
      </c>
      <c r="F293" s="586">
        <f t="shared" si="12"/>
        <v>160000</v>
      </c>
      <c r="G293" s="580">
        <v>192000</v>
      </c>
      <c r="H293" s="449"/>
      <c r="I293" s="448">
        <f t="shared" si="13"/>
        <v>32000</v>
      </c>
      <c r="J293" s="569">
        <f t="shared" si="14"/>
        <v>160000</v>
      </c>
    </row>
    <row r="294" spans="2:10" s="448" customFormat="1" ht="15" customHeight="1" x14ac:dyDescent="0.25">
      <c r="B294" s="952" t="s">
        <v>1439</v>
      </c>
      <c r="C294" s="952" t="s">
        <v>1439</v>
      </c>
      <c r="D294" s="584" t="s">
        <v>1440</v>
      </c>
      <c r="E294" s="585" t="s">
        <v>153</v>
      </c>
      <c r="F294" s="586">
        <f t="shared" si="12"/>
        <v>77500</v>
      </c>
      <c r="G294" s="580">
        <v>93000</v>
      </c>
      <c r="H294" s="449"/>
      <c r="I294" s="448">
        <f t="shared" si="13"/>
        <v>15500</v>
      </c>
      <c r="J294" s="569">
        <f t="shared" si="14"/>
        <v>77500</v>
      </c>
    </row>
    <row r="295" spans="2:10" s="448" customFormat="1" ht="15" customHeight="1" x14ac:dyDescent="0.25">
      <c r="B295" s="952" t="s">
        <v>1422</v>
      </c>
      <c r="C295" s="952" t="s">
        <v>1422</v>
      </c>
      <c r="D295" s="584" t="s">
        <v>1423</v>
      </c>
      <c r="E295" s="585" t="s">
        <v>153</v>
      </c>
      <c r="F295" s="586">
        <f t="shared" si="12"/>
        <v>57916.666666666664</v>
      </c>
      <c r="G295" s="580">
        <v>69500</v>
      </c>
      <c r="H295" s="449"/>
      <c r="I295" s="448">
        <f t="shared" si="13"/>
        <v>11583.333333333334</v>
      </c>
      <c r="J295" s="569">
        <f t="shared" si="14"/>
        <v>57916.666666666664</v>
      </c>
    </row>
    <row r="296" spans="2:10" s="448" customFormat="1" ht="15" customHeight="1" x14ac:dyDescent="0.25">
      <c r="B296" s="952" t="s">
        <v>1461</v>
      </c>
      <c r="C296" s="952" t="s">
        <v>1461</v>
      </c>
      <c r="D296" s="584" t="s">
        <v>1462</v>
      </c>
      <c r="E296" s="585" t="s">
        <v>153</v>
      </c>
      <c r="F296" s="586">
        <f t="shared" si="12"/>
        <v>29166.666666666668</v>
      </c>
      <c r="G296" s="580">
        <v>35000</v>
      </c>
      <c r="H296" s="449"/>
      <c r="I296" s="448">
        <f t="shared" si="13"/>
        <v>5833.333333333333</v>
      </c>
      <c r="J296" s="569">
        <f t="shared" si="14"/>
        <v>29166.666666666668</v>
      </c>
    </row>
    <row r="297" spans="2:10" s="448" customFormat="1" ht="15" customHeight="1" x14ac:dyDescent="0.25">
      <c r="B297" s="952" t="s">
        <v>1492</v>
      </c>
      <c r="C297" s="952" t="s">
        <v>1492</v>
      </c>
      <c r="D297" s="584" t="s">
        <v>1493</v>
      </c>
      <c r="E297" s="585" t="s">
        <v>153</v>
      </c>
      <c r="F297" s="586">
        <f t="shared" si="12"/>
        <v>45000</v>
      </c>
      <c r="G297" s="580">
        <v>54000</v>
      </c>
      <c r="H297" s="449"/>
      <c r="I297" s="448">
        <f t="shared" si="13"/>
        <v>9000</v>
      </c>
      <c r="J297" s="569">
        <f t="shared" si="14"/>
        <v>45000</v>
      </c>
    </row>
    <row r="298" spans="2:10" s="448" customFormat="1" ht="15" customHeight="1" x14ac:dyDescent="0.25">
      <c r="B298" s="952" t="s">
        <v>1502</v>
      </c>
      <c r="C298" s="952" t="s">
        <v>1502</v>
      </c>
      <c r="D298" s="584" t="s">
        <v>1503</v>
      </c>
      <c r="E298" s="585" t="s">
        <v>153</v>
      </c>
      <c r="F298" s="586">
        <f t="shared" si="12"/>
        <v>43750</v>
      </c>
      <c r="G298" s="580">
        <v>52500</v>
      </c>
      <c r="H298" s="449"/>
      <c r="I298" s="448">
        <f t="shared" si="13"/>
        <v>8750</v>
      </c>
      <c r="J298" s="569">
        <f t="shared" si="14"/>
        <v>43750</v>
      </c>
    </row>
    <row r="299" spans="2:10" s="448" customFormat="1" ht="15" customHeight="1" x14ac:dyDescent="0.25">
      <c r="B299" s="952" t="s">
        <v>1504</v>
      </c>
      <c r="C299" s="952" t="s">
        <v>1504</v>
      </c>
      <c r="D299" s="584" t="s">
        <v>1505</v>
      </c>
      <c r="E299" s="585" t="s">
        <v>153</v>
      </c>
      <c r="F299" s="586">
        <f t="shared" si="12"/>
        <v>55416.666666666664</v>
      </c>
      <c r="G299" s="580">
        <v>66500</v>
      </c>
      <c r="H299" s="449"/>
      <c r="I299" s="448">
        <f t="shared" si="13"/>
        <v>11083.333333333334</v>
      </c>
      <c r="J299" s="569">
        <f t="shared" si="14"/>
        <v>55416.666666666664</v>
      </c>
    </row>
    <row r="300" spans="2:10" s="448" customFormat="1" ht="15" customHeight="1" x14ac:dyDescent="0.25">
      <c r="B300" s="952" t="s">
        <v>1335</v>
      </c>
      <c r="C300" s="952" t="s">
        <v>1335</v>
      </c>
      <c r="D300" s="584" t="s">
        <v>1336</v>
      </c>
      <c r="E300" s="585" t="s">
        <v>153</v>
      </c>
      <c r="F300" s="586">
        <f t="shared" si="12"/>
        <v>81666.666666666672</v>
      </c>
      <c r="G300" s="580">
        <v>98000</v>
      </c>
      <c r="H300" s="449"/>
      <c r="I300" s="448">
        <f t="shared" si="13"/>
        <v>16333.333333333334</v>
      </c>
      <c r="J300" s="569">
        <f t="shared" si="14"/>
        <v>81666.666666666672</v>
      </c>
    </row>
    <row r="301" spans="2:10" s="448" customFormat="1" ht="15" customHeight="1" x14ac:dyDescent="0.25">
      <c r="B301" s="952" t="s">
        <v>1202</v>
      </c>
      <c r="C301" s="952" t="s">
        <v>1202</v>
      </c>
      <c r="D301" s="584" t="s">
        <v>1203</v>
      </c>
      <c r="E301" s="585" t="s">
        <v>153</v>
      </c>
      <c r="F301" s="586">
        <f t="shared" si="12"/>
        <v>90833.333333333328</v>
      </c>
      <c r="G301" s="580">
        <v>109000</v>
      </c>
      <c r="H301" s="449"/>
      <c r="I301" s="448">
        <f t="shared" si="13"/>
        <v>18166.666666666668</v>
      </c>
      <c r="J301" s="569">
        <f t="shared" si="14"/>
        <v>90833.333333333328</v>
      </c>
    </row>
    <row r="302" spans="2:10" s="448" customFormat="1" ht="15" customHeight="1" x14ac:dyDescent="0.25">
      <c r="B302" s="952" t="s">
        <v>1333</v>
      </c>
      <c r="C302" s="952" t="s">
        <v>1333</v>
      </c>
      <c r="D302" s="584" t="s">
        <v>1334</v>
      </c>
      <c r="E302" s="585" t="s">
        <v>153</v>
      </c>
      <c r="F302" s="586">
        <f t="shared" si="12"/>
        <v>52500</v>
      </c>
      <c r="G302" s="580">
        <v>63000</v>
      </c>
      <c r="H302" s="449"/>
      <c r="I302" s="448">
        <f t="shared" si="13"/>
        <v>10500</v>
      </c>
      <c r="J302" s="569">
        <f t="shared" si="14"/>
        <v>52500</v>
      </c>
    </row>
    <row r="303" spans="2:10" s="448" customFormat="1" ht="15" customHeight="1" x14ac:dyDescent="0.25">
      <c r="B303" s="952" t="s">
        <v>1204</v>
      </c>
      <c r="C303" s="952" t="s">
        <v>1204</v>
      </c>
      <c r="D303" s="584" t="s">
        <v>1205</v>
      </c>
      <c r="E303" s="585" t="s">
        <v>153</v>
      </c>
      <c r="F303" s="586">
        <f t="shared" si="12"/>
        <v>66666.666666666672</v>
      </c>
      <c r="G303" s="580">
        <v>80000</v>
      </c>
      <c r="H303" s="449"/>
      <c r="I303" s="448">
        <f t="shared" si="13"/>
        <v>13333.333333333334</v>
      </c>
      <c r="J303" s="569">
        <f t="shared" si="14"/>
        <v>66666.666666666672</v>
      </c>
    </row>
    <row r="304" spans="2:10" s="448" customFormat="1" ht="15" customHeight="1" x14ac:dyDescent="0.25">
      <c r="B304" s="952" t="s">
        <v>1400</v>
      </c>
      <c r="C304" s="952" t="s">
        <v>1400</v>
      </c>
      <c r="D304" s="584" t="s">
        <v>1401</v>
      </c>
      <c r="E304" s="585" t="s">
        <v>153</v>
      </c>
      <c r="F304" s="586">
        <f t="shared" si="12"/>
        <v>69166.666666666672</v>
      </c>
      <c r="G304" s="580">
        <v>83000</v>
      </c>
      <c r="H304" s="449"/>
      <c r="I304" s="448">
        <f t="shared" si="13"/>
        <v>13833.333333333334</v>
      </c>
      <c r="J304" s="569">
        <f t="shared" si="14"/>
        <v>69166.666666666672</v>
      </c>
    </row>
    <row r="305" spans="2:10" s="448" customFormat="1" ht="15" customHeight="1" x14ac:dyDescent="0.25">
      <c r="B305" s="952" t="s">
        <v>1427</v>
      </c>
      <c r="C305" s="952" t="s">
        <v>1427</v>
      </c>
      <c r="D305" s="584" t="s">
        <v>1428</v>
      </c>
      <c r="E305" s="585" t="s">
        <v>153</v>
      </c>
      <c r="F305" s="586">
        <f t="shared" si="12"/>
        <v>87916.666666666672</v>
      </c>
      <c r="G305" s="580">
        <v>105500</v>
      </c>
      <c r="H305" s="449"/>
      <c r="I305" s="448">
        <f t="shared" si="13"/>
        <v>17583.333333333332</v>
      </c>
      <c r="J305" s="569">
        <f t="shared" si="14"/>
        <v>87916.666666666672</v>
      </c>
    </row>
    <row r="306" spans="2:10" s="448" customFormat="1" ht="15" customHeight="1" x14ac:dyDescent="0.25">
      <c r="B306" s="952" t="s">
        <v>2062</v>
      </c>
      <c r="C306" s="952" t="s">
        <v>2062</v>
      </c>
      <c r="D306" s="584" t="s">
        <v>1523</v>
      </c>
      <c r="E306" s="585" t="s">
        <v>287</v>
      </c>
      <c r="F306" s="586">
        <f t="shared" si="12"/>
        <v>23333.333333333332</v>
      </c>
      <c r="G306" s="580">
        <v>28000</v>
      </c>
      <c r="H306" s="449"/>
      <c r="I306" s="448">
        <f t="shared" si="13"/>
        <v>4666.666666666667</v>
      </c>
      <c r="J306" s="569">
        <f t="shared" si="14"/>
        <v>23333.333333333332</v>
      </c>
    </row>
    <row r="307" spans="2:10" s="448" customFormat="1" ht="15" customHeight="1" x14ac:dyDescent="0.25">
      <c r="B307" s="952" t="s">
        <v>2063</v>
      </c>
      <c r="C307" s="952" t="s">
        <v>2063</v>
      </c>
      <c r="D307" s="584" t="s">
        <v>1453</v>
      </c>
      <c r="E307" s="585" t="s">
        <v>153</v>
      </c>
      <c r="F307" s="586">
        <f t="shared" si="12"/>
        <v>52500</v>
      </c>
      <c r="G307" s="580">
        <v>63000</v>
      </c>
      <c r="H307" s="449"/>
      <c r="I307" s="448">
        <f t="shared" si="13"/>
        <v>10500</v>
      </c>
      <c r="J307" s="569">
        <f t="shared" si="14"/>
        <v>52500</v>
      </c>
    </row>
    <row r="308" spans="2:10" s="448" customFormat="1" ht="15" customHeight="1" x14ac:dyDescent="0.25">
      <c r="B308" s="952" t="s">
        <v>1451</v>
      </c>
      <c r="C308" s="952" t="s">
        <v>1451</v>
      </c>
      <c r="D308" s="584" t="s">
        <v>1452</v>
      </c>
      <c r="E308" s="585" t="s">
        <v>153</v>
      </c>
      <c r="F308" s="586">
        <f t="shared" si="12"/>
        <v>32916.666666666664</v>
      </c>
      <c r="G308" s="580">
        <v>39500</v>
      </c>
      <c r="H308" s="449"/>
      <c r="I308" s="448">
        <f t="shared" si="13"/>
        <v>6583.333333333333</v>
      </c>
      <c r="J308" s="569">
        <f t="shared" si="14"/>
        <v>32916.666666666664</v>
      </c>
    </row>
    <row r="309" spans="2:10" s="448" customFormat="1" ht="15" customHeight="1" x14ac:dyDescent="0.25">
      <c r="B309" s="952" t="s">
        <v>1332</v>
      </c>
      <c r="C309" s="952" t="s">
        <v>1332</v>
      </c>
      <c r="D309" s="584" t="s">
        <v>2097</v>
      </c>
      <c r="E309" s="585" t="s">
        <v>153</v>
      </c>
      <c r="F309" s="586">
        <f t="shared" si="12"/>
        <v>20833.333333333332</v>
      </c>
      <c r="G309" s="580">
        <v>25000</v>
      </c>
      <c r="H309" s="449"/>
      <c r="I309" s="448">
        <f t="shared" si="13"/>
        <v>4166.666666666667</v>
      </c>
      <c r="J309" s="569">
        <f t="shared" si="14"/>
        <v>20833.333333333332</v>
      </c>
    </row>
    <row r="310" spans="2:10" s="448" customFormat="1" ht="15" customHeight="1" x14ac:dyDescent="0.25">
      <c r="B310" s="952" t="s">
        <v>2064</v>
      </c>
      <c r="C310" s="952" t="s">
        <v>2064</v>
      </c>
      <c r="D310" s="584" t="s">
        <v>1206</v>
      </c>
      <c r="E310" s="585" t="s">
        <v>153</v>
      </c>
      <c r="F310" s="586">
        <f t="shared" si="12"/>
        <v>20416.666666666668</v>
      </c>
      <c r="G310" s="580">
        <v>24500</v>
      </c>
      <c r="H310" s="449"/>
      <c r="I310" s="448">
        <f t="shared" si="13"/>
        <v>4083.3333333333335</v>
      </c>
      <c r="J310" s="569">
        <f t="shared" si="14"/>
        <v>20416.666666666668</v>
      </c>
    </row>
    <row r="311" spans="2:10" s="448" customFormat="1" ht="15" customHeight="1" x14ac:dyDescent="0.25">
      <c r="B311" s="952" t="s">
        <v>1485</v>
      </c>
      <c r="C311" s="952" t="s">
        <v>1485</v>
      </c>
      <c r="D311" s="584" t="s">
        <v>1486</v>
      </c>
      <c r="E311" s="585" t="s">
        <v>153</v>
      </c>
      <c r="F311" s="586">
        <f t="shared" si="12"/>
        <v>39583.333333333336</v>
      </c>
      <c r="G311" s="580">
        <v>47500</v>
      </c>
      <c r="H311" s="449"/>
      <c r="I311" s="448">
        <f t="shared" si="13"/>
        <v>7916.666666666667</v>
      </c>
      <c r="J311" s="569">
        <f t="shared" si="14"/>
        <v>39583.333333333336</v>
      </c>
    </row>
    <row r="312" spans="2:10" s="448" customFormat="1" ht="15" customHeight="1" x14ac:dyDescent="0.25">
      <c r="B312" s="952" t="s">
        <v>1330</v>
      </c>
      <c r="C312" s="952" t="s">
        <v>1330</v>
      </c>
      <c r="D312" s="584" t="s">
        <v>1331</v>
      </c>
      <c r="E312" s="585" t="s">
        <v>153</v>
      </c>
      <c r="F312" s="586">
        <f t="shared" si="12"/>
        <v>15833.333333333334</v>
      </c>
      <c r="G312" s="580">
        <v>19000</v>
      </c>
      <c r="H312" s="449"/>
      <c r="I312" s="448">
        <f t="shared" si="13"/>
        <v>3166.6666666666665</v>
      </c>
      <c r="J312" s="569">
        <f t="shared" si="14"/>
        <v>15833.333333333334</v>
      </c>
    </row>
    <row r="313" spans="2:10" s="448" customFormat="1" ht="15" customHeight="1" x14ac:dyDescent="0.25">
      <c r="B313" s="952" t="s">
        <v>2065</v>
      </c>
      <c r="C313" s="952" t="s">
        <v>2065</v>
      </c>
      <c r="D313" s="584" t="s">
        <v>1488</v>
      </c>
      <c r="E313" s="585" t="s">
        <v>153</v>
      </c>
      <c r="F313" s="586">
        <f t="shared" si="12"/>
        <v>11666.666666666666</v>
      </c>
      <c r="G313" s="580">
        <v>14000</v>
      </c>
      <c r="H313" s="449"/>
      <c r="I313" s="448">
        <f t="shared" si="13"/>
        <v>2333.3333333333335</v>
      </c>
      <c r="J313" s="569">
        <f t="shared" si="14"/>
        <v>11666.666666666666</v>
      </c>
    </row>
    <row r="314" spans="2:10" s="448" customFormat="1" ht="15" customHeight="1" x14ac:dyDescent="0.25">
      <c r="B314" s="952" t="s">
        <v>2066</v>
      </c>
      <c r="C314" s="952" t="s">
        <v>2066</v>
      </c>
      <c r="D314" s="584" t="s">
        <v>1480</v>
      </c>
      <c r="E314" s="585" t="s">
        <v>153</v>
      </c>
      <c r="F314" s="586">
        <f t="shared" si="12"/>
        <v>9583.3333333333339</v>
      </c>
      <c r="G314" s="580">
        <v>11500</v>
      </c>
      <c r="H314" s="449"/>
      <c r="I314" s="448">
        <f t="shared" si="13"/>
        <v>1916.6666666666667</v>
      </c>
      <c r="J314" s="569">
        <f t="shared" si="14"/>
        <v>9583.3333333333339</v>
      </c>
    </row>
    <row r="315" spans="2:10" s="448" customFormat="1" ht="15" customHeight="1" x14ac:dyDescent="0.25">
      <c r="B315" s="952" t="s">
        <v>1478</v>
      </c>
      <c r="C315" s="952" t="s">
        <v>1478</v>
      </c>
      <c r="D315" s="584" t="s">
        <v>1479</v>
      </c>
      <c r="E315" s="585" t="s">
        <v>153</v>
      </c>
      <c r="F315" s="586">
        <f t="shared" si="12"/>
        <v>17916.666666666668</v>
      </c>
      <c r="G315" s="580">
        <v>21500</v>
      </c>
      <c r="H315" s="449"/>
      <c r="I315" s="448">
        <f t="shared" si="13"/>
        <v>3583.3333333333335</v>
      </c>
      <c r="J315" s="569">
        <f t="shared" si="14"/>
        <v>17916.666666666668</v>
      </c>
    </row>
    <row r="316" spans="2:10" s="448" customFormat="1" ht="15" customHeight="1" x14ac:dyDescent="0.25">
      <c r="B316" s="952" t="s">
        <v>2067</v>
      </c>
      <c r="C316" s="952" t="s">
        <v>2067</v>
      </c>
      <c r="D316" s="584" t="s">
        <v>1207</v>
      </c>
      <c r="E316" s="585" t="s">
        <v>153</v>
      </c>
      <c r="F316" s="586">
        <f t="shared" si="12"/>
        <v>8333.3333333333339</v>
      </c>
      <c r="G316" s="580">
        <v>10000</v>
      </c>
      <c r="H316" s="449"/>
      <c r="I316" s="448">
        <f t="shared" si="13"/>
        <v>1666.6666666666667</v>
      </c>
      <c r="J316" s="569">
        <f t="shared" si="14"/>
        <v>8333.3333333333339</v>
      </c>
    </row>
    <row r="317" spans="2:10" s="448" customFormat="1" ht="15" customHeight="1" x14ac:dyDescent="0.25">
      <c r="B317" s="952" t="s">
        <v>2068</v>
      </c>
      <c r="C317" s="952" t="s">
        <v>2068</v>
      </c>
      <c r="D317" s="584" t="s">
        <v>1208</v>
      </c>
      <c r="E317" s="585" t="s">
        <v>153</v>
      </c>
      <c r="F317" s="586">
        <f t="shared" si="12"/>
        <v>13333.333333333334</v>
      </c>
      <c r="G317" s="580">
        <v>16000</v>
      </c>
      <c r="H317" s="449"/>
      <c r="I317" s="448">
        <f t="shared" si="13"/>
        <v>2666.6666666666665</v>
      </c>
      <c r="J317" s="569">
        <f t="shared" si="14"/>
        <v>13333.333333333334</v>
      </c>
    </row>
    <row r="318" spans="2:10" s="448" customFormat="1" ht="15" customHeight="1" x14ac:dyDescent="0.25">
      <c r="B318" s="952" t="s">
        <v>2069</v>
      </c>
      <c r="C318" s="952" t="s">
        <v>2069</v>
      </c>
      <c r="D318" s="584" t="s">
        <v>1209</v>
      </c>
      <c r="E318" s="585" t="s">
        <v>153</v>
      </c>
      <c r="F318" s="586">
        <f t="shared" si="12"/>
        <v>13750</v>
      </c>
      <c r="G318" s="580">
        <v>16500</v>
      </c>
      <c r="H318" s="449"/>
      <c r="I318" s="448">
        <f t="shared" si="13"/>
        <v>2750</v>
      </c>
      <c r="J318" s="569">
        <f t="shared" si="14"/>
        <v>13750</v>
      </c>
    </row>
    <row r="319" spans="2:10" s="448" customFormat="1" ht="15" customHeight="1" x14ac:dyDescent="0.25">
      <c r="B319" s="952" t="s">
        <v>2070</v>
      </c>
      <c r="C319" s="952" t="s">
        <v>2070</v>
      </c>
      <c r="D319" s="584" t="s">
        <v>1210</v>
      </c>
      <c r="E319" s="585" t="s">
        <v>153</v>
      </c>
      <c r="F319" s="586">
        <f t="shared" si="12"/>
        <v>7500</v>
      </c>
      <c r="G319" s="580">
        <v>9000</v>
      </c>
      <c r="H319" s="449"/>
      <c r="I319" s="448">
        <f t="shared" si="13"/>
        <v>1500</v>
      </c>
      <c r="J319" s="569">
        <f t="shared" si="14"/>
        <v>7500</v>
      </c>
    </row>
    <row r="320" spans="2:10" s="448" customFormat="1" ht="15" customHeight="1" x14ac:dyDescent="0.25">
      <c r="B320" s="952" t="s">
        <v>2071</v>
      </c>
      <c r="C320" s="952" t="s">
        <v>2071</v>
      </c>
      <c r="D320" s="584" t="s">
        <v>1207</v>
      </c>
      <c r="E320" s="585" t="s">
        <v>153</v>
      </c>
      <c r="F320" s="586">
        <f t="shared" si="12"/>
        <v>7250</v>
      </c>
      <c r="G320" s="580">
        <v>8700</v>
      </c>
      <c r="H320" s="449"/>
      <c r="I320" s="448">
        <f t="shared" si="13"/>
        <v>1450</v>
      </c>
      <c r="J320" s="569">
        <f t="shared" si="14"/>
        <v>7250</v>
      </c>
    </row>
    <row r="321" spans="2:10" s="448" customFormat="1" ht="15" customHeight="1" x14ac:dyDescent="0.25">
      <c r="B321" s="952" t="s">
        <v>2072</v>
      </c>
      <c r="C321" s="952" t="s">
        <v>2072</v>
      </c>
      <c r="D321" s="584" t="s">
        <v>1359</v>
      </c>
      <c r="E321" s="585" t="s">
        <v>153</v>
      </c>
      <c r="F321" s="586">
        <f t="shared" si="12"/>
        <v>15000</v>
      </c>
      <c r="G321" s="580">
        <v>18000</v>
      </c>
      <c r="H321" s="449"/>
      <c r="I321" s="448">
        <f t="shared" si="13"/>
        <v>3000</v>
      </c>
      <c r="J321" s="569">
        <f t="shared" si="14"/>
        <v>15000</v>
      </c>
    </row>
    <row r="322" spans="2:10" s="448" customFormat="1" ht="15" customHeight="1" x14ac:dyDescent="0.25">
      <c r="B322" s="952" t="s">
        <v>1211</v>
      </c>
      <c r="C322" s="952" t="s">
        <v>1211</v>
      </c>
      <c r="D322" s="584" t="s">
        <v>1212</v>
      </c>
      <c r="E322" s="585" t="s">
        <v>153</v>
      </c>
      <c r="F322" s="586">
        <f t="shared" si="12"/>
        <v>17083.333333333332</v>
      </c>
      <c r="G322" s="580">
        <v>20500</v>
      </c>
      <c r="H322" s="449"/>
      <c r="I322" s="448">
        <f t="shared" si="13"/>
        <v>3416.6666666666665</v>
      </c>
      <c r="J322" s="569">
        <f t="shared" si="14"/>
        <v>17083.333333333332</v>
      </c>
    </row>
    <row r="323" spans="2:10" s="448" customFormat="1" ht="15" customHeight="1" x14ac:dyDescent="0.25">
      <c r="B323" s="952" t="s">
        <v>2073</v>
      </c>
      <c r="C323" s="952" t="s">
        <v>2073</v>
      </c>
      <c r="D323" s="584" t="s">
        <v>1352</v>
      </c>
      <c r="E323" s="585" t="s">
        <v>153</v>
      </c>
      <c r="F323" s="586">
        <f t="shared" si="12"/>
        <v>9166.6666666666661</v>
      </c>
      <c r="G323" s="580">
        <v>11000</v>
      </c>
      <c r="H323" s="449"/>
      <c r="I323" s="448">
        <f t="shared" si="13"/>
        <v>1833.3333333333333</v>
      </c>
      <c r="J323" s="569">
        <f t="shared" si="14"/>
        <v>9166.6666666666661</v>
      </c>
    </row>
    <row r="324" spans="2:10" s="448" customFormat="1" ht="15" customHeight="1" x14ac:dyDescent="0.25">
      <c r="B324" s="952" t="s">
        <v>1435</v>
      </c>
      <c r="C324" s="952" t="s">
        <v>1435</v>
      </c>
      <c r="D324" s="584" t="s">
        <v>1436</v>
      </c>
      <c r="E324" s="585" t="s">
        <v>153</v>
      </c>
      <c r="F324" s="586">
        <f t="shared" si="12"/>
        <v>20833.333333333332</v>
      </c>
      <c r="G324" s="580">
        <v>25000</v>
      </c>
      <c r="H324" s="449"/>
      <c r="I324" s="448">
        <f t="shared" si="13"/>
        <v>4166.666666666667</v>
      </c>
      <c r="J324" s="569">
        <f t="shared" si="14"/>
        <v>20833.333333333332</v>
      </c>
    </row>
    <row r="325" spans="2:10" s="448" customFormat="1" ht="15" customHeight="1" x14ac:dyDescent="0.25">
      <c r="B325" s="952" t="s">
        <v>2074</v>
      </c>
      <c r="C325" s="952" t="s">
        <v>2074</v>
      </c>
      <c r="D325" s="584" t="s">
        <v>1437</v>
      </c>
      <c r="E325" s="585" t="s">
        <v>153</v>
      </c>
      <c r="F325" s="586">
        <f t="shared" si="12"/>
        <v>22500</v>
      </c>
      <c r="G325" s="580">
        <v>27000</v>
      </c>
      <c r="H325" s="449"/>
      <c r="I325" s="448">
        <f t="shared" si="13"/>
        <v>4500</v>
      </c>
      <c r="J325" s="569">
        <f t="shared" si="14"/>
        <v>22500</v>
      </c>
    </row>
    <row r="326" spans="2:10" s="448" customFormat="1" ht="15" customHeight="1" x14ac:dyDescent="0.25">
      <c r="B326" s="952" t="s">
        <v>2075</v>
      </c>
      <c r="C326" s="952" t="s">
        <v>2075</v>
      </c>
      <c r="D326" s="584" t="s">
        <v>1213</v>
      </c>
      <c r="E326" s="585" t="s">
        <v>153</v>
      </c>
      <c r="F326" s="586">
        <f t="shared" si="12"/>
        <v>5000</v>
      </c>
      <c r="G326" s="580">
        <v>6000</v>
      </c>
      <c r="H326" s="449"/>
      <c r="I326" s="448">
        <f t="shared" si="13"/>
        <v>1000</v>
      </c>
      <c r="J326" s="569">
        <f t="shared" si="14"/>
        <v>5000</v>
      </c>
    </row>
    <row r="327" spans="2:10" s="448" customFormat="1" ht="15" customHeight="1" x14ac:dyDescent="0.25">
      <c r="B327" s="952" t="s">
        <v>2076</v>
      </c>
      <c r="C327" s="952" t="s">
        <v>2076</v>
      </c>
      <c r="D327" s="584" t="s">
        <v>1431</v>
      </c>
      <c r="E327" s="585" t="s">
        <v>153</v>
      </c>
      <c r="F327" s="586">
        <f t="shared" si="12"/>
        <v>12916.666666666666</v>
      </c>
      <c r="G327" s="580">
        <v>15500</v>
      </c>
      <c r="H327" s="449"/>
      <c r="I327" s="448">
        <f t="shared" si="13"/>
        <v>2583.3333333333335</v>
      </c>
      <c r="J327" s="569">
        <f t="shared" si="14"/>
        <v>12916.666666666666</v>
      </c>
    </row>
    <row r="328" spans="2:10" s="448" customFormat="1" ht="15" customHeight="1" x14ac:dyDescent="0.25">
      <c r="B328" s="952" t="s">
        <v>2077</v>
      </c>
      <c r="C328" s="952" t="s">
        <v>2077</v>
      </c>
      <c r="D328" s="584" t="s">
        <v>1214</v>
      </c>
      <c r="E328" s="585" t="s">
        <v>153</v>
      </c>
      <c r="F328" s="586">
        <f t="shared" si="12"/>
        <v>6666.666666666667</v>
      </c>
      <c r="G328" s="580">
        <v>8000</v>
      </c>
      <c r="H328" s="449"/>
      <c r="I328" s="448">
        <f t="shared" si="13"/>
        <v>1333.3333333333333</v>
      </c>
      <c r="J328" s="569">
        <f t="shared" si="14"/>
        <v>6666.666666666667</v>
      </c>
    </row>
    <row r="329" spans="2:10" s="448" customFormat="1" ht="15" customHeight="1" x14ac:dyDescent="0.25">
      <c r="B329" s="952" t="s">
        <v>2078</v>
      </c>
      <c r="C329" s="952" t="s">
        <v>2078</v>
      </c>
      <c r="D329" s="584" t="s">
        <v>1432</v>
      </c>
      <c r="E329" s="585" t="s">
        <v>153</v>
      </c>
      <c r="F329" s="586">
        <f t="shared" si="12"/>
        <v>13750</v>
      </c>
      <c r="G329" s="580">
        <v>16500</v>
      </c>
      <c r="H329" s="449"/>
      <c r="I329" s="448">
        <f t="shared" si="13"/>
        <v>2750</v>
      </c>
      <c r="J329" s="569">
        <f t="shared" si="14"/>
        <v>13750</v>
      </c>
    </row>
    <row r="330" spans="2:10" s="448" customFormat="1" ht="15" customHeight="1" x14ac:dyDescent="0.25">
      <c r="B330" s="952" t="s">
        <v>2079</v>
      </c>
      <c r="C330" s="952" t="s">
        <v>2079</v>
      </c>
      <c r="D330" s="584" t="s">
        <v>1215</v>
      </c>
      <c r="E330" s="585" t="s">
        <v>153</v>
      </c>
      <c r="F330" s="586">
        <f t="shared" si="12"/>
        <v>7916.666666666667</v>
      </c>
      <c r="G330" s="580">
        <v>9500</v>
      </c>
      <c r="H330" s="449"/>
      <c r="I330" s="448">
        <f t="shared" si="13"/>
        <v>1583.3333333333333</v>
      </c>
      <c r="J330" s="569">
        <f t="shared" si="14"/>
        <v>7916.666666666667</v>
      </c>
    </row>
    <row r="331" spans="2:10" s="448" customFormat="1" ht="15" customHeight="1" x14ac:dyDescent="0.25">
      <c r="B331" s="952" t="s">
        <v>1433</v>
      </c>
      <c r="C331" s="952" t="s">
        <v>1433</v>
      </c>
      <c r="D331" s="584" t="s">
        <v>1434</v>
      </c>
      <c r="E331" s="585" t="s">
        <v>153</v>
      </c>
      <c r="F331" s="586">
        <f t="shared" si="12"/>
        <v>16250</v>
      </c>
      <c r="G331" s="580">
        <v>19500</v>
      </c>
      <c r="H331" s="449"/>
      <c r="I331" s="448">
        <f t="shared" si="13"/>
        <v>3250</v>
      </c>
      <c r="J331" s="569">
        <f t="shared" si="14"/>
        <v>16250</v>
      </c>
    </row>
    <row r="332" spans="2:10" s="448" customFormat="1" ht="15" customHeight="1" x14ac:dyDescent="0.25">
      <c r="B332" s="952" t="s">
        <v>1216</v>
      </c>
      <c r="C332" s="952" t="s">
        <v>1216</v>
      </c>
      <c r="D332" s="584" t="s">
        <v>1217</v>
      </c>
      <c r="E332" s="585" t="s">
        <v>153</v>
      </c>
      <c r="F332" s="586">
        <f t="shared" si="12"/>
        <v>9166.6666666666661</v>
      </c>
      <c r="G332" s="580">
        <v>11000</v>
      </c>
      <c r="H332" s="449"/>
      <c r="I332" s="448">
        <f t="shared" si="13"/>
        <v>1833.3333333333333</v>
      </c>
      <c r="J332" s="569">
        <f t="shared" si="14"/>
        <v>9166.6666666666661</v>
      </c>
    </row>
    <row r="333" spans="2:10" s="448" customFormat="1" ht="15" customHeight="1" x14ac:dyDescent="0.25">
      <c r="B333" s="952" t="s">
        <v>1218</v>
      </c>
      <c r="C333" s="952" t="s">
        <v>1218</v>
      </c>
      <c r="D333" s="584" t="s">
        <v>1219</v>
      </c>
      <c r="E333" s="585" t="s">
        <v>153</v>
      </c>
      <c r="F333" s="586">
        <f t="shared" si="12"/>
        <v>10833.333333333334</v>
      </c>
      <c r="G333" s="580">
        <v>13000</v>
      </c>
      <c r="H333" s="449"/>
      <c r="I333" s="448">
        <f t="shared" si="13"/>
        <v>2166.6666666666665</v>
      </c>
      <c r="J333" s="569">
        <f t="shared" si="14"/>
        <v>10833.333333333334</v>
      </c>
    </row>
    <row r="334" spans="2:10" s="448" customFormat="1" ht="15" customHeight="1" x14ac:dyDescent="0.25">
      <c r="B334" s="952" t="s">
        <v>1220</v>
      </c>
      <c r="C334" s="952" t="s">
        <v>1220</v>
      </c>
      <c r="D334" s="584" t="s">
        <v>1221</v>
      </c>
      <c r="E334" s="585" t="s">
        <v>153</v>
      </c>
      <c r="F334" s="586">
        <f t="shared" si="12"/>
        <v>14166.666666666666</v>
      </c>
      <c r="G334" s="580">
        <v>17000</v>
      </c>
      <c r="H334" s="449"/>
      <c r="I334" s="448">
        <f t="shared" si="13"/>
        <v>2833.3333333333335</v>
      </c>
      <c r="J334" s="569">
        <f t="shared" si="14"/>
        <v>14166.666666666666</v>
      </c>
    </row>
    <row r="335" spans="2:10" s="448" customFormat="1" ht="15" customHeight="1" x14ac:dyDescent="0.25">
      <c r="B335" s="952" t="s">
        <v>1222</v>
      </c>
      <c r="C335" s="952" t="s">
        <v>1222</v>
      </c>
      <c r="D335" s="584" t="s">
        <v>1223</v>
      </c>
      <c r="E335" s="585" t="s">
        <v>153</v>
      </c>
      <c r="F335" s="586">
        <f t="shared" ref="F335:F343" si="15">J335</f>
        <v>18333.333333333332</v>
      </c>
      <c r="G335" s="580">
        <v>22000</v>
      </c>
      <c r="H335" s="449"/>
      <c r="I335" s="448">
        <f t="shared" ref="I335:I343" si="16">G335*20/120</f>
        <v>3666.6666666666665</v>
      </c>
      <c r="J335" s="569">
        <f t="shared" ref="J335:J343" si="17">G335-I335</f>
        <v>18333.333333333332</v>
      </c>
    </row>
    <row r="336" spans="2:10" s="448" customFormat="1" ht="15" customHeight="1" x14ac:dyDescent="0.25">
      <c r="B336" s="952" t="s">
        <v>1224</v>
      </c>
      <c r="C336" s="952" t="s">
        <v>1224</v>
      </c>
      <c r="D336" s="584" t="s">
        <v>1225</v>
      </c>
      <c r="E336" s="585" t="s">
        <v>153</v>
      </c>
      <c r="F336" s="586">
        <f t="shared" si="15"/>
        <v>21666.666666666668</v>
      </c>
      <c r="G336" s="580">
        <v>26000</v>
      </c>
      <c r="H336" s="449"/>
      <c r="I336" s="448">
        <f t="shared" si="16"/>
        <v>4333.333333333333</v>
      </c>
      <c r="J336" s="569">
        <f t="shared" si="17"/>
        <v>21666.666666666668</v>
      </c>
    </row>
    <row r="337" spans="2:10" s="448" customFormat="1" ht="15" customHeight="1" x14ac:dyDescent="0.25">
      <c r="B337" s="952" t="s">
        <v>1226</v>
      </c>
      <c r="C337" s="952" t="s">
        <v>1226</v>
      </c>
      <c r="D337" s="584" t="s">
        <v>1227</v>
      </c>
      <c r="E337" s="585" t="s">
        <v>153</v>
      </c>
      <c r="F337" s="586">
        <f t="shared" si="15"/>
        <v>26666.666666666668</v>
      </c>
      <c r="G337" s="580">
        <v>32000</v>
      </c>
      <c r="H337" s="449"/>
      <c r="I337" s="448">
        <f t="shared" si="16"/>
        <v>5333.333333333333</v>
      </c>
      <c r="J337" s="569">
        <f t="shared" si="17"/>
        <v>26666.666666666668</v>
      </c>
    </row>
    <row r="338" spans="2:10" s="448" customFormat="1" ht="15" customHeight="1" x14ac:dyDescent="0.25">
      <c r="B338" s="952" t="s">
        <v>1228</v>
      </c>
      <c r="C338" s="952" t="s">
        <v>1228</v>
      </c>
      <c r="D338" s="584" t="s">
        <v>1229</v>
      </c>
      <c r="E338" s="585" t="s">
        <v>153</v>
      </c>
      <c r="F338" s="586">
        <f t="shared" si="15"/>
        <v>34166.666666666664</v>
      </c>
      <c r="G338" s="580">
        <v>41000</v>
      </c>
      <c r="H338" s="449"/>
      <c r="I338" s="448">
        <f t="shared" si="16"/>
        <v>6833.333333333333</v>
      </c>
      <c r="J338" s="569">
        <f t="shared" si="17"/>
        <v>34166.666666666664</v>
      </c>
    </row>
    <row r="339" spans="2:10" s="448" customFormat="1" ht="15" customHeight="1" x14ac:dyDescent="0.25">
      <c r="B339" s="952" t="s">
        <v>1429</v>
      </c>
      <c r="C339" s="952" t="s">
        <v>1429</v>
      </c>
      <c r="D339" s="584" t="s">
        <v>1430</v>
      </c>
      <c r="E339" s="585" t="s">
        <v>153</v>
      </c>
      <c r="F339" s="586">
        <f t="shared" si="15"/>
        <v>23333.333333333332</v>
      </c>
      <c r="G339" s="580">
        <v>28000</v>
      </c>
      <c r="H339" s="449"/>
      <c r="I339" s="448">
        <f t="shared" si="16"/>
        <v>4666.666666666667</v>
      </c>
      <c r="J339" s="569">
        <f t="shared" si="17"/>
        <v>23333.333333333332</v>
      </c>
    </row>
    <row r="340" spans="2:10" s="448" customFormat="1" ht="15" customHeight="1" x14ac:dyDescent="0.25">
      <c r="B340" s="952" t="s">
        <v>2080</v>
      </c>
      <c r="C340" s="952" t="s">
        <v>2080</v>
      </c>
      <c r="D340" s="584" t="s">
        <v>1438</v>
      </c>
      <c r="E340" s="585" t="s">
        <v>153</v>
      </c>
      <c r="F340" s="586">
        <f t="shared" si="15"/>
        <v>20833.333333333332</v>
      </c>
      <c r="G340" s="580">
        <v>25000</v>
      </c>
      <c r="H340" s="449"/>
      <c r="I340" s="448">
        <f t="shared" si="16"/>
        <v>4166.666666666667</v>
      </c>
      <c r="J340" s="569">
        <f t="shared" si="17"/>
        <v>20833.333333333332</v>
      </c>
    </row>
    <row r="341" spans="2:10" s="448" customFormat="1" ht="15" customHeight="1" x14ac:dyDescent="0.25">
      <c r="B341" s="952" t="s">
        <v>1365</v>
      </c>
      <c r="C341" s="952" t="s">
        <v>1365</v>
      </c>
      <c r="D341" s="584" t="s">
        <v>1366</v>
      </c>
      <c r="E341" s="585" t="s">
        <v>153</v>
      </c>
      <c r="F341" s="586">
        <f t="shared" si="15"/>
        <v>14166.666666666666</v>
      </c>
      <c r="G341" s="580">
        <v>17000</v>
      </c>
      <c r="H341" s="449"/>
      <c r="I341" s="448">
        <f t="shared" si="16"/>
        <v>2833.3333333333335</v>
      </c>
      <c r="J341" s="569">
        <f t="shared" si="17"/>
        <v>14166.666666666666</v>
      </c>
    </row>
    <row r="342" spans="2:10" s="448" customFormat="1" ht="15" customHeight="1" x14ac:dyDescent="0.25">
      <c r="B342" s="952" t="s">
        <v>1365</v>
      </c>
      <c r="C342" s="952" t="s">
        <v>1365</v>
      </c>
      <c r="D342" s="584" t="s">
        <v>1563</v>
      </c>
      <c r="E342" s="585" t="s">
        <v>153</v>
      </c>
      <c r="F342" s="586">
        <f t="shared" si="15"/>
        <v>20833.333333333332</v>
      </c>
      <c r="G342" s="580">
        <v>25000</v>
      </c>
      <c r="H342" s="449"/>
      <c r="I342" s="448">
        <f t="shared" si="16"/>
        <v>4166.666666666667</v>
      </c>
      <c r="J342" s="569">
        <f t="shared" si="17"/>
        <v>20833.333333333332</v>
      </c>
    </row>
    <row r="343" spans="2:10" s="448" customFormat="1" ht="15" customHeight="1" x14ac:dyDescent="0.25">
      <c r="B343" s="952" t="s">
        <v>1494</v>
      </c>
      <c r="C343" s="952" t="s">
        <v>1494</v>
      </c>
      <c r="D343" s="584" t="s">
        <v>1495</v>
      </c>
      <c r="E343" s="585" t="s">
        <v>153</v>
      </c>
      <c r="F343" s="586">
        <f t="shared" si="15"/>
        <v>12916.666666666666</v>
      </c>
      <c r="G343" s="580">
        <v>15500</v>
      </c>
      <c r="H343" s="449"/>
      <c r="I343" s="448">
        <f t="shared" si="16"/>
        <v>2583.3333333333335</v>
      </c>
      <c r="J343" s="569">
        <f t="shared" si="17"/>
        <v>12916.666666666666</v>
      </c>
    </row>
    <row r="344" spans="2:10" s="448" customFormat="1" ht="15" customHeight="1" x14ac:dyDescent="0.25">
      <c r="B344" s="950"/>
      <c r="C344" s="951"/>
      <c r="D344" s="455"/>
      <c r="E344" s="460"/>
      <c r="F344" s="577"/>
      <c r="G344" s="463"/>
      <c r="H344" s="449"/>
    </row>
    <row r="345" spans="2:10" s="448" customFormat="1" ht="15" customHeight="1" x14ac:dyDescent="0.25">
      <c r="B345" s="950"/>
      <c r="C345" s="951"/>
      <c r="D345" s="455"/>
      <c r="E345" s="460"/>
      <c r="F345" s="577"/>
      <c r="G345" s="463"/>
      <c r="H345" s="449"/>
    </row>
    <row r="346" spans="2:10" s="448" customFormat="1" ht="15" customHeight="1" x14ac:dyDescent="0.25">
      <c r="B346" s="950"/>
      <c r="C346" s="951"/>
      <c r="D346" s="455"/>
      <c r="E346" s="460"/>
      <c r="F346" s="577"/>
      <c r="G346" s="463"/>
      <c r="H346" s="449"/>
    </row>
    <row r="347" spans="2:10" s="448" customFormat="1" ht="15" customHeight="1" x14ac:dyDescent="0.25">
      <c r="B347" s="950"/>
      <c r="C347" s="951"/>
      <c r="D347" s="455"/>
      <c r="E347" s="460"/>
      <c r="F347" s="577"/>
      <c r="G347" s="463"/>
      <c r="H347" s="449"/>
    </row>
    <row r="348" spans="2:10" s="448" customFormat="1" ht="15" customHeight="1" x14ac:dyDescent="0.25">
      <c r="B348" s="950"/>
      <c r="C348" s="951"/>
      <c r="D348" s="455"/>
      <c r="E348" s="460"/>
      <c r="F348" s="577"/>
      <c r="G348" s="463"/>
      <c r="H348" s="449"/>
    </row>
    <row r="349" spans="2:10" s="448" customFormat="1" ht="15" customHeight="1" x14ac:dyDescent="0.25">
      <c r="B349" s="950"/>
      <c r="C349" s="951"/>
      <c r="D349" s="455"/>
      <c r="E349" s="460"/>
      <c r="F349" s="577"/>
      <c r="G349" s="463"/>
      <c r="H349" s="449"/>
    </row>
    <row r="350" spans="2:10" s="448" customFormat="1" ht="15" customHeight="1" x14ac:dyDescent="0.25">
      <c r="B350" s="950"/>
      <c r="C350" s="951"/>
      <c r="D350" s="455"/>
      <c r="E350" s="460"/>
      <c r="F350" s="577"/>
      <c r="G350" s="463"/>
      <c r="H350" s="449"/>
    </row>
    <row r="351" spans="2:10" s="448" customFormat="1" ht="15" customHeight="1" x14ac:dyDescent="0.25">
      <c r="B351" s="950"/>
      <c r="C351" s="951"/>
      <c r="D351" s="455"/>
      <c r="E351" s="460"/>
      <c r="F351" s="577"/>
      <c r="G351" s="463"/>
      <c r="H351" s="449"/>
    </row>
    <row r="352" spans="2:10" s="448" customFormat="1" ht="15" customHeight="1" x14ac:dyDescent="0.25">
      <c r="B352" s="950"/>
      <c r="C352" s="951"/>
      <c r="D352" s="455"/>
      <c r="E352" s="460"/>
      <c r="F352" s="577"/>
      <c r="G352" s="463"/>
      <c r="H352" s="449"/>
    </row>
    <row r="353" spans="2:8" s="448" customFormat="1" ht="15" customHeight="1" x14ac:dyDescent="0.25">
      <c r="B353" s="950"/>
      <c r="C353" s="951"/>
      <c r="D353" s="455"/>
      <c r="E353" s="460"/>
      <c r="F353" s="577"/>
      <c r="G353" s="463"/>
      <c r="H353" s="449"/>
    </row>
    <row r="354" spans="2:8" s="448" customFormat="1" ht="15" customHeight="1" x14ac:dyDescent="0.25">
      <c r="B354" s="950"/>
      <c r="C354" s="951"/>
      <c r="D354" s="455"/>
      <c r="E354" s="460"/>
      <c r="F354" s="577"/>
      <c r="G354" s="463"/>
      <c r="H354" s="449"/>
    </row>
    <row r="355" spans="2:8" s="448" customFormat="1" ht="15" customHeight="1" x14ac:dyDescent="0.25">
      <c r="B355" s="950"/>
      <c r="C355" s="951"/>
      <c r="D355" s="455"/>
      <c r="E355" s="460"/>
      <c r="F355" s="577"/>
      <c r="G355" s="463"/>
      <c r="H355" s="449"/>
    </row>
    <row r="356" spans="2:8" s="448" customFormat="1" ht="15" customHeight="1" x14ac:dyDescent="0.25">
      <c r="B356" s="950"/>
      <c r="C356" s="951"/>
      <c r="D356" s="455"/>
      <c r="E356" s="460"/>
      <c r="F356" s="577"/>
      <c r="G356" s="463"/>
      <c r="H356" s="449"/>
    </row>
    <row r="357" spans="2:8" s="448" customFormat="1" ht="15" customHeight="1" x14ac:dyDescent="0.25">
      <c r="B357" s="950"/>
      <c r="C357" s="951"/>
      <c r="D357" s="455"/>
      <c r="E357" s="460"/>
      <c r="F357" s="577"/>
      <c r="G357" s="463"/>
      <c r="H357" s="449"/>
    </row>
    <row r="358" spans="2:8" s="448" customFormat="1" ht="15" customHeight="1" x14ac:dyDescent="0.25">
      <c r="B358" s="950"/>
      <c r="C358" s="951"/>
      <c r="D358" s="455"/>
      <c r="E358" s="460"/>
      <c r="F358" s="577"/>
      <c r="G358" s="463"/>
      <c r="H358" s="449"/>
    </row>
    <row r="359" spans="2:8" s="448" customFormat="1" ht="15" customHeight="1" x14ac:dyDescent="0.25">
      <c r="B359" s="950"/>
      <c r="C359" s="951"/>
      <c r="D359" s="455"/>
      <c r="E359" s="460"/>
      <c r="F359" s="577"/>
      <c r="G359" s="463"/>
      <c r="H359" s="449"/>
    </row>
    <row r="360" spans="2:8" s="448" customFormat="1" ht="15" customHeight="1" x14ac:dyDescent="0.25">
      <c r="B360" s="950"/>
      <c r="C360" s="951"/>
      <c r="D360" s="455"/>
      <c r="E360" s="460"/>
      <c r="F360" s="577"/>
      <c r="G360" s="463"/>
      <c r="H360" s="449"/>
    </row>
    <row r="361" spans="2:8" s="448" customFormat="1" ht="15" customHeight="1" x14ac:dyDescent="0.25">
      <c r="B361" s="950"/>
      <c r="C361" s="951"/>
      <c r="D361" s="455"/>
      <c r="E361" s="460"/>
      <c r="F361" s="577"/>
      <c r="G361" s="463"/>
      <c r="H361" s="449"/>
    </row>
    <row r="362" spans="2:8" s="448" customFormat="1" ht="15" customHeight="1" x14ac:dyDescent="0.25">
      <c r="B362" s="950"/>
      <c r="C362" s="951"/>
      <c r="D362" s="455"/>
      <c r="E362" s="460"/>
      <c r="F362" s="577"/>
      <c r="G362" s="463"/>
      <c r="H362" s="449"/>
    </row>
    <row r="363" spans="2:8" s="448" customFormat="1" ht="15" customHeight="1" x14ac:dyDescent="0.25">
      <c r="B363" s="950"/>
      <c r="C363" s="951"/>
      <c r="D363" s="455"/>
      <c r="E363" s="460"/>
      <c r="F363" s="577"/>
      <c r="G363" s="463"/>
      <c r="H363" s="449"/>
    </row>
    <row r="364" spans="2:8" s="448" customFormat="1" ht="15" customHeight="1" x14ac:dyDescent="0.25">
      <c r="B364" s="950"/>
      <c r="C364" s="951"/>
      <c r="D364" s="455"/>
      <c r="E364" s="460"/>
      <c r="F364" s="577"/>
      <c r="G364" s="463"/>
      <c r="H364" s="449"/>
    </row>
    <row r="365" spans="2:8" s="448" customFormat="1" ht="15" customHeight="1" x14ac:dyDescent="0.25">
      <c r="B365" s="950"/>
      <c r="C365" s="951"/>
      <c r="D365" s="455"/>
      <c r="E365" s="460"/>
      <c r="F365" s="577"/>
      <c r="G365" s="463"/>
      <c r="H365" s="449"/>
    </row>
    <row r="366" spans="2:8" s="448" customFormat="1" ht="15" customHeight="1" x14ac:dyDescent="0.25">
      <c r="B366" s="950"/>
      <c r="C366" s="951"/>
      <c r="D366" s="455"/>
      <c r="E366" s="460"/>
      <c r="F366" s="577"/>
      <c r="G366" s="463"/>
      <c r="H366" s="449"/>
    </row>
    <row r="367" spans="2:8" s="448" customFormat="1" ht="15" customHeight="1" x14ac:dyDescent="0.25">
      <c r="B367" s="950"/>
      <c r="C367" s="951"/>
      <c r="D367" s="455"/>
      <c r="E367" s="460"/>
      <c r="F367" s="577"/>
      <c r="G367" s="463"/>
      <c r="H367" s="449"/>
    </row>
    <row r="368" spans="2:8" s="448" customFormat="1" ht="15" customHeight="1" x14ac:dyDescent="0.25">
      <c r="B368" s="950"/>
      <c r="C368" s="951"/>
      <c r="D368" s="455"/>
      <c r="E368" s="460"/>
      <c r="F368" s="577"/>
      <c r="G368" s="463"/>
      <c r="H368" s="449"/>
    </row>
    <row r="369" spans="2:8" s="448" customFormat="1" ht="15" customHeight="1" x14ac:dyDescent="0.25">
      <c r="B369" s="950"/>
      <c r="C369" s="951"/>
      <c r="D369" s="455"/>
      <c r="E369" s="460"/>
      <c r="F369" s="577"/>
      <c r="G369" s="463"/>
      <c r="H369" s="449"/>
    </row>
    <row r="370" spans="2:8" s="448" customFormat="1" ht="15" customHeight="1" x14ac:dyDescent="0.25">
      <c r="B370" s="950"/>
      <c r="C370" s="951"/>
      <c r="D370" s="455"/>
      <c r="E370" s="460"/>
      <c r="F370" s="577"/>
      <c r="G370" s="463"/>
      <c r="H370" s="449"/>
    </row>
    <row r="371" spans="2:8" s="448" customFormat="1" ht="15" customHeight="1" x14ac:dyDescent="0.25">
      <c r="B371" s="950"/>
      <c r="C371" s="951"/>
      <c r="D371" s="455"/>
      <c r="E371" s="460"/>
      <c r="F371" s="577"/>
      <c r="G371" s="463"/>
      <c r="H371" s="449"/>
    </row>
    <row r="372" spans="2:8" s="448" customFormat="1" ht="15" customHeight="1" x14ac:dyDescent="0.25">
      <c r="B372" s="950"/>
      <c r="C372" s="951"/>
      <c r="D372" s="455"/>
      <c r="E372" s="460"/>
      <c r="F372" s="577"/>
      <c r="G372" s="463"/>
      <c r="H372" s="449"/>
    </row>
    <row r="373" spans="2:8" s="448" customFormat="1" ht="15" customHeight="1" x14ac:dyDescent="0.25">
      <c r="B373" s="950"/>
      <c r="C373" s="951"/>
      <c r="D373" s="455"/>
      <c r="E373" s="460"/>
      <c r="F373" s="577"/>
      <c r="G373" s="463"/>
      <c r="H373" s="449"/>
    </row>
    <row r="374" spans="2:8" s="448" customFormat="1" ht="15" customHeight="1" x14ac:dyDescent="0.25">
      <c r="B374" s="950"/>
      <c r="C374" s="951"/>
      <c r="D374" s="455"/>
      <c r="E374" s="460"/>
      <c r="F374" s="577"/>
      <c r="G374" s="463"/>
      <c r="H374" s="449"/>
    </row>
    <row r="375" spans="2:8" s="448" customFormat="1" ht="15" customHeight="1" x14ac:dyDescent="0.25">
      <c r="B375" s="950"/>
      <c r="C375" s="951"/>
      <c r="D375" s="455"/>
      <c r="E375" s="460"/>
      <c r="F375" s="577"/>
      <c r="G375" s="463"/>
      <c r="H375" s="449"/>
    </row>
    <row r="376" spans="2:8" s="448" customFormat="1" ht="15" customHeight="1" x14ac:dyDescent="0.25">
      <c r="B376" s="950"/>
      <c r="C376" s="951"/>
      <c r="D376" s="455"/>
      <c r="E376" s="460"/>
      <c r="F376" s="577"/>
      <c r="G376" s="463"/>
      <c r="H376" s="449"/>
    </row>
    <row r="377" spans="2:8" s="448" customFormat="1" ht="15" customHeight="1" x14ac:dyDescent="0.25">
      <c r="B377" s="950"/>
      <c r="C377" s="951"/>
      <c r="D377" s="455"/>
      <c r="E377" s="460"/>
      <c r="F377" s="577"/>
      <c r="G377" s="463"/>
      <c r="H377" s="449"/>
    </row>
    <row r="378" spans="2:8" s="448" customFormat="1" ht="15" customHeight="1" x14ac:dyDescent="0.25">
      <c r="B378" s="950"/>
      <c r="C378" s="951"/>
      <c r="D378" s="455"/>
      <c r="E378" s="460"/>
      <c r="F378" s="577"/>
      <c r="G378" s="463"/>
      <c r="H378" s="449"/>
    </row>
    <row r="379" spans="2:8" s="448" customFormat="1" ht="15" customHeight="1" x14ac:dyDescent="0.25">
      <c r="B379" s="950"/>
      <c r="C379" s="951"/>
      <c r="D379" s="455"/>
      <c r="E379" s="460"/>
      <c r="F379" s="577"/>
      <c r="G379" s="463"/>
      <c r="H379" s="449"/>
    </row>
    <row r="380" spans="2:8" s="448" customFormat="1" ht="15" customHeight="1" x14ac:dyDescent="0.25">
      <c r="B380" s="950"/>
      <c r="C380" s="951"/>
      <c r="D380" s="455"/>
      <c r="E380" s="460"/>
      <c r="F380" s="577"/>
      <c r="G380" s="463"/>
      <c r="H380" s="449"/>
    </row>
    <row r="381" spans="2:8" s="448" customFormat="1" ht="15" customHeight="1" x14ac:dyDescent="0.25">
      <c r="B381" s="950"/>
      <c r="C381" s="951"/>
      <c r="D381" s="455"/>
      <c r="E381" s="460"/>
      <c r="F381" s="577"/>
      <c r="G381" s="463"/>
      <c r="H381" s="449"/>
    </row>
    <row r="382" spans="2:8" s="448" customFormat="1" ht="15" customHeight="1" x14ac:dyDescent="0.25">
      <c r="B382" s="950"/>
      <c r="C382" s="951"/>
      <c r="D382" s="455"/>
      <c r="E382" s="460"/>
      <c r="F382" s="577"/>
      <c r="G382" s="463"/>
      <c r="H382" s="449"/>
    </row>
    <row r="383" spans="2:8" s="448" customFormat="1" ht="15" customHeight="1" x14ac:dyDescent="0.25">
      <c r="B383" s="950"/>
      <c r="C383" s="951"/>
      <c r="D383" s="455"/>
      <c r="E383" s="460"/>
      <c r="F383" s="577"/>
      <c r="G383" s="463"/>
      <c r="H383" s="449"/>
    </row>
    <row r="384" spans="2:8" s="448" customFormat="1" ht="15" customHeight="1" x14ac:dyDescent="0.25">
      <c r="B384" s="950"/>
      <c r="C384" s="951"/>
      <c r="D384" s="455"/>
      <c r="E384" s="460"/>
      <c r="F384" s="577"/>
      <c r="G384" s="463"/>
      <c r="H384" s="449"/>
    </row>
    <row r="385" spans="2:8" s="448" customFormat="1" ht="15" customHeight="1" x14ac:dyDescent="0.25">
      <c r="B385" s="950"/>
      <c r="C385" s="951"/>
      <c r="D385" s="455"/>
      <c r="E385" s="460"/>
      <c r="F385" s="577"/>
      <c r="G385" s="463"/>
      <c r="H385" s="449"/>
    </row>
    <row r="386" spans="2:8" s="448" customFormat="1" ht="15" customHeight="1" x14ac:dyDescent="0.25">
      <c r="B386" s="950"/>
      <c r="C386" s="951"/>
      <c r="D386" s="455"/>
      <c r="E386" s="460"/>
      <c r="F386" s="577"/>
      <c r="G386" s="463"/>
      <c r="H386" s="449"/>
    </row>
    <row r="387" spans="2:8" s="448" customFormat="1" ht="15" customHeight="1" x14ac:dyDescent="0.25">
      <c r="B387" s="950"/>
      <c r="C387" s="951"/>
      <c r="D387" s="455"/>
      <c r="E387" s="460"/>
      <c r="F387" s="577"/>
      <c r="G387" s="463"/>
      <c r="H387" s="449"/>
    </row>
    <row r="388" spans="2:8" s="448" customFormat="1" ht="15" customHeight="1" x14ac:dyDescent="0.25">
      <c r="B388" s="950"/>
      <c r="C388" s="951"/>
      <c r="D388" s="455"/>
      <c r="E388" s="460"/>
      <c r="F388" s="577"/>
      <c r="G388" s="463"/>
      <c r="H388" s="449"/>
    </row>
    <row r="389" spans="2:8" s="448" customFormat="1" ht="15" customHeight="1" x14ac:dyDescent="0.25">
      <c r="B389" s="950"/>
      <c r="C389" s="951"/>
      <c r="D389" s="455"/>
      <c r="E389" s="460"/>
      <c r="F389" s="577"/>
      <c r="G389" s="463"/>
      <c r="H389" s="449"/>
    </row>
    <row r="390" spans="2:8" s="448" customFormat="1" ht="15" customHeight="1" x14ac:dyDescent="0.25">
      <c r="B390" s="950"/>
      <c r="C390" s="951"/>
      <c r="D390" s="455"/>
      <c r="E390" s="460"/>
      <c r="F390" s="577"/>
      <c r="G390" s="463"/>
      <c r="H390" s="449"/>
    </row>
    <row r="391" spans="2:8" s="448" customFormat="1" ht="15" customHeight="1" x14ac:dyDescent="0.25">
      <c r="B391" s="950"/>
      <c r="C391" s="951"/>
      <c r="D391" s="455"/>
      <c r="E391" s="460"/>
      <c r="F391" s="577"/>
      <c r="G391" s="463"/>
      <c r="H391" s="449"/>
    </row>
    <row r="392" spans="2:8" s="448" customFormat="1" ht="15" customHeight="1" x14ac:dyDescent="0.25">
      <c r="B392" s="950"/>
      <c r="C392" s="951"/>
      <c r="D392" s="455"/>
      <c r="E392" s="460"/>
      <c r="F392" s="577"/>
      <c r="G392" s="463"/>
      <c r="H392" s="449"/>
    </row>
    <row r="393" spans="2:8" s="448" customFormat="1" ht="15" customHeight="1" x14ac:dyDescent="0.25">
      <c r="B393" s="950"/>
      <c r="C393" s="951"/>
      <c r="D393" s="455"/>
      <c r="E393" s="460"/>
      <c r="F393" s="577"/>
      <c r="G393" s="463"/>
      <c r="H393" s="449"/>
    </row>
    <row r="394" spans="2:8" s="448" customFormat="1" ht="15" customHeight="1" x14ac:dyDescent="0.25">
      <c r="B394" s="950"/>
      <c r="C394" s="951"/>
      <c r="D394" s="455"/>
      <c r="E394" s="460"/>
      <c r="F394" s="577"/>
      <c r="G394" s="463"/>
      <c r="H394" s="449"/>
    </row>
    <row r="395" spans="2:8" s="448" customFormat="1" ht="15" customHeight="1" x14ac:dyDescent="0.25">
      <c r="B395" s="950"/>
      <c r="C395" s="951"/>
      <c r="D395" s="455"/>
      <c r="E395" s="460"/>
      <c r="F395" s="577"/>
      <c r="G395" s="463"/>
      <c r="H395" s="449"/>
    </row>
    <row r="396" spans="2:8" s="448" customFormat="1" ht="15" customHeight="1" x14ac:dyDescent="0.25">
      <c r="B396" s="950"/>
      <c r="C396" s="951"/>
      <c r="D396" s="455"/>
      <c r="E396" s="460"/>
      <c r="F396" s="577"/>
      <c r="G396" s="463"/>
      <c r="H396" s="449"/>
    </row>
    <row r="397" spans="2:8" s="448" customFormat="1" ht="15" customHeight="1" x14ac:dyDescent="0.25">
      <c r="B397" s="950"/>
      <c r="C397" s="951"/>
      <c r="D397" s="455"/>
      <c r="E397" s="460"/>
      <c r="F397" s="577"/>
      <c r="G397" s="463"/>
      <c r="H397" s="449"/>
    </row>
    <row r="398" spans="2:8" s="448" customFormat="1" ht="15" customHeight="1" x14ac:dyDescent="0.25">
      <c r="B398" s="950"/>
      <c r="C398" s="951"/>
      <c r="D398" s="455"/>
      <c r="E398" s="460"/>
      <c r="F398" s="577"/>
      <c r="G398" s="463"/>
      <c r="H398" s="449"/>
    </row>
    <row r="399" spans="2:8" s="448" customFormat="1" ht="15" customHeight="1" x14ac:dyDescent="0.25">
      <c r="B399" s="950"/>
      <c r="C399" s="951"/>
      <c r="D399" s="455"/>
      <c r="E399" s="460"/>
      <c r="F399" s="577"/>
      <c r="G399" s="463"/>
      <c r="H399" s="449"/>
    </row>
    <row r="400" spans="2:8" s="448" customFormat="1" ht="15" customHeight="1" x14ac:dyDescent="0.25">
      <c r="B400" s="950"/>
      <c r="C400" s="951"/>
      <c r="D400" s="455"/>
      <c r="E400" s="460"/>
      <c r="F400" s="577"/>
      <c r="G400" s="463"/>
      <c r="H400" s="449"/>
    </row>
    <row r="401" spans="2:8" s="448" customFormat="1" ht="15" customHeight="1" x14ac:dyDescent="0.25">
      <c r="B401" s="950"/>
      <c r="C401" s="951"/>
      <c r="D401" s="455"/>
      <c r="E401" s="460"/>
      <c r="F401" s="577"/>
      <c r="G401" s="463"/>
      <c r="H401" s="449"/>
    </row>
    <row r="402" spans="2:8" s="448" customFormat="1" ht="15" customHeight="1" x14ac:dyDescent="0.25">
      <c r="B402" s="950"/>
      <c r="C402" s="951"/>
      <c r="D402" s="455"/>
      <c r="E402" s="460"/>
      <c r="F402" s="577"/>
      <c r="G402" s="463"/>
      <c r="H402" s="449"/>
    </row>
    <row r="403" spans="2:8" s="448" customFormat="1" ht="15" customHeight="1" x14ac:dyDescent="0.25">
      <c r="B403" s="950"/>
      <c r="C403" s="951"/>
      <c r="D403" s="455"/>
      <c r="E403" s="460"/>
      <c r="F403" s="577"/>
      <c r="G403" s="463"/>
      <c r="H403" s="449"/>
    </row>
    <row r="404" spans="2:8" s="448" customFormat="1" ht="15" customHeight="1" x14ac:dyDescent="0.25">
      <c r="B404" s="950"/>
      <c r="C404" s="951"/>
      <c r="D404" s="455"/>
      <c r="E404" s="460"/>
      <c r="F404" s="577"/>
      <c r="G404" s="463"/>
      <c r="H404" s="449"/>
    </row>
    <row r="405" spans="2:8" s="448" customFormat="1" ht="15" customHeight="1" x14ac:dyDescent="0.25">
      <c r="B405" s="950"/>
      <c r="C405" s="951"/>
      <c r="D405" s="455"/>
      <c r="E405" s="460"/>
      <c r="F405" s="577"/>
      <c r="G405" s="463"/>
      <c r="H405" s="449"/>
    </row>
    <row r="406" spans="2:8" s="448" customFormat="1" ht="15" customHeight="1" x14ac:dyDescent="0.25">
      <c r="B406" s="950"/>
      <c r="C406" s="951"/>
      <c r="D406" s="455"/>
      <c r="E406" s="460"/>
      <c r="F406" s="577"/>
      <c r="G406" s="463"/>
      <c r="H406" s="449"/>
    </row>
    <row r="407" spans="2:8" s="448" customFormat="1" ht="15" customHeight="1" x14ac:dyDescent="0.25">
      <c r="B407" s="950"/>
      <c r="C407" s="951"/>
      <c r="D407" s="455"/>
      <c r="E407" s="460"/>
      <c r="F407" s="577"/>
      <c r="G407" s="463"/>
      <c r="H407" s="449"/>
    </row>
    <row r="408" spans="2:8" s="448" customFormat="1" ht="15" customHeight="1" x14ac:dyDescent="0.25">
      <c r="B408" s="950"/>
      <c r="C408" s="951"/>
      <c r="D408" s="455"/>
      <c r="E408" s="460"/>
      <c r="F408" s="577"/>
      <c r="G408" s="463"/>
      <c r="H408" s="449"/>
    </row>
    <row r="409" spans="2:8" s="448" customFormat="1" ht="15" customHeight="1" x14ac:dyDescent="0.25">
      <c r="B409" s="950"/>
      <c r="C409" s="951"/>
      <c r="D409" s="455"/>
      <c r="E409" s="460"/>
      <c r="F409" s="577"/>
      <c r="G409" s="463"/>
      <c r="H409" s="449"/>
    </row>
    <row r="410" spans="2:8" s="448" customFormat="1" ht="15" customHeight="1" x14ac:dyDescent="0.25">
      <c r="B410" s="950"/>
      <c r="C410" s="951"/>
      <c r="D410" s="455"/>
      <c r="E410" s="460"/>
      <c r="F410" s="577"/>
      <c r="G410" s="463"/>
      <c r="H410" s="449"/>
    </row>
    <row r="411" spans="2:8" s="448" customFormat="1" ht="15" customHeight="1" x14ac:dyDescent="0.25">
      <c r="B411" s="950"/>
      <c r="C411" s="951"/>
      <c r="D411" s="455"/>
      <c r="E411" s="460"/>
      <c r="F411" s="577"/>
      <c r="G411" s="463"/>
      <c r="H411" s="449"/>
    </row>
    <row r="412" spans="2:8" s="448" customFormat="1" ht="15" customHeight="1" x14ac:dyDescent="0.25">
      <c r="B412" s="950"/>
      <c r="C412" s="951"/>
      <c r="D412" s="455"/>
      <c r="E412" s="460"/>
      <c r="F412" s="577"/>
      <c r="G412" s="463"/>
      <c r="H412" s="449"/>
    </row>
    <row r="413" spans="2:8" s="448" customFormat="1" ht="15" customHeight="1" x14ac:dyDescent="0.25">
      <c r="B413" s="950"/>
      <c r="C413" s="951"/>
      <c r="D413" s="455"/>
      <c r="E413" s="460"/>
      <c r="F413" s="577"/>
      <c r="G413" s="463"/>
      <c r="H413" s="449"/>
    </row>
    <row r="414" spans="2:8" s="448" customFormat="1" ht="15" customHeight="1" x14ac:dyDescent="0.25">
      <c r="B414" s="950"/>
      <c r="C414" s="951"/>
      <c r="D414" s="455"/>
      <c r="E414" s="460"/>
      <c r="F414" s="577"/>
      <c r="G414" s="463"/>
      <c r="H414" s="449"/>
    </row>
    <row r="415" spans="2:8" s="448" customFormat="1" ht="15" customHeight="1" x14ac:dyDescent="0.25">
      <c r="B415" s="950"/>
      <c r="C415" s="951"/>
      <c r="D415" s="455"/>
      <c r="E415" s="460"/>
      <c r="F415" s="577"/>
      <c r="G415" s="463"/>
      <c r="H415" s="449"/>
    </row>
    <row r="416" spans="2:8" s="448" customFormat="1" ht="15" customHeight="1" x14ac:dyDescent="0.25">
      <c r="B416" s="950"/>
      <c r="C416" s="951"/>
      <c r="D416" s="455"/>
      <c r="E416" s="460"/>
      <c r="F416" s="577"/>
      <c r="G416" s="463"/>
      <c r="H416" s="449"/>
    </row>
    <row r="417" spans="2:8" s="448" customFormat="1" ht="15" customHeight="1" x14ac:dyDescent="0.25">
      <c r="B417" s="950"/>
      <c r="C417" s="951"/>
      <c r="D417" s="455"/>
      <c r="E417" s="460"/>
      <c r="F417" s="577"/>
      <c r="G417" s="463"/>
      <c r="H417" s="449"/>
    </row>
    <row r="418" spans="2:8" s="448" customFormat="1" ht="15" customHeight="1" x14ac:dyDescent="0.25">
      <c r="B418" s="950"/>
      <c r="C418" s="951"/>
      <c r="D418" s="455"/>
      <c r="E418" s="460"/>
      <c r="F418" s="577"/>
      <c r="G418" s="463"/>
      <c r="H418" s="449"/>
    </row>
    <row r="419" spans="2:8" s="448" customFormat="1" ht="15" customHeight="1" x14ac:dyDescent="0.25">
      <c r="B419" s="950"/>
      <c r="C419" s="951"/>
      <c r="D419" s="455"/>
      <c r="E419" s="460"/>
      <c r="F419" s="577"/>
      <c r="G419" s="463"/>
      <c r="H419" s="449"/>
    </row>
    <row r="420" spans="2:8" s="448" customFormat="1" ht="15" customHeight="1" x14ac:dyDescent="0.25">
      <c r="B420" s="950"/>
      <c r="C420" s="951"/>
      <c r="D420" s="455"/>
      <c r="E420" s="460"/>
      <c r="F420" s="577"/>
      <c r="G420" s="463"/>
      <c r="H420" s="449"/>
    </row>
    <row r="421" spans="2:8" s="448" customFormat="1" ht="15" customHeight="1" x14ac:dyDescent="0.25">
      <c r="B421" s="950"/>
      <c r="C421" s="951"/>
      <c r="D421" s="455"/>
      <c r="E421" s="460"/>
      <c r="F421" s="577"/>
      <c r="G421" s="463"/>
      <c r="H421" s="449"/>
    </row>
    <row r="422" spans="2:8" s="448" customFormat="1" ht="15" customHeight="1" x14ac:dyDescent="0.25">
      <c r="B422" s="950"/>
      <c r="C422" s="951"/>
      <c r="D422" s="455"/>
      <c r="E422" s="460"/>
      <c r="F422" s="577"/>
      <c r="G422" s="463"/>
      <c r="H422" s="449"/>
    </row>
    <row r="423" spans="2:8" s="448" customFormat="1" ht="15" customHeight="1" x14ac:dyDescent="0.25">
      <c r="B423" s="950"/>
      <c r="C423" s="951"/>
      <c r="D423" s="455"/>
      <c r="E423" s="460"/>
      <c r="F423" s="577"/>
      <c r="G423" s="463"/>
      <c r="H423" s="449"/>
    </row>
    <row r="424" spans="2:8" s="448" customFormat="1" ht="15" customHeight="1" x14ac:dyDescent="0.25">
      <c r="B424" s="950"/>
      <c r="C424" s="951"/>
      <c r="D424" s="455"/>
      <c r="E424" s="460"/>
      <c r="F424" s="577"/>
      <c r="G424" s="463"/>
      <c r="H424" s="449"/>
    </row>
    <row r="425" spans="2:8" s="448" customFormat="1" ht="15" customHeight="1" x14ac:dyDescent="0.25">
      <c r="B425" s="950"/>
      <c r="C425" s="951"/>
      <c r="D425" s="455"/>
      <c r="E425" s="460"/>
      <c r="F425" s="577"/>
      <c r="G425" s="463"/>
      <c r="H425" s="449"/>
    </row>
    <row r="426" spans="2:8" s="448" customFormat="1" ht="15" customHeight="1" x14ac:dyDescent="0.25">
      <c r="B426" s="950"/>
      <c r="C426" s="951"/>
      <c r="D426" s="455"/>
      <c r="E426" s="460"/>
      <c r="F426" s="577"/>
      <c r="G426" s="463"/>
      <c r="H426" s="449"/>
    </row>
    <row r="427" spans="2:8" s="448" customFormat="1" ht="15" customHeight="1" x14ac:dyDescent="0.25">
      <c r="B427" s="950"/>
      <c r="C427" s="951"/>
      <c r="D427" s="455"/>
      <c r="E427" s="460"/>
      <c r="F427" s="577"/>
      <c r="G427" s="463"/>
      <c r="H427" s="449"/>
    </row>
    <row r="428" spans="2:8" s="448" customFormat="1" ht="15" customHeight="1" x14ac:dyDescent="0.25">
      <c r="B428" s="950"/>
      <c r="C428" s="951"/>
      <c r="D428" s="455"/>
      <c r="E428" s="460"/>
      <c r="F428" s="577"/>
      <c r="G428" s="463"/>
      <c r="H428" s="449"/>
    </row>
    <row r="429" spans="2:8" s="448" customFormat="1" ht="15" customHeight="1" x14ac:dyDescent="0.25">
      <c r="B429" s="950"/>
      <c r="C429" s="951"/>
      <c r="D429" s="455"/>
      <c r="E429" s="460"/>
      <c r="F429" s="577"/>
      <c r="G429" s="463"/>
      <c r="H429" s="449"/>
    </row>
    <row r="430" spans="2:8" s="448" customFormat="1" ht="15" customHeight="1" x14ac:dyDescent="0.25">
      <c r="B430" s="950"/>
      <c r="C430" s="951"/>
      <c r="D430" s="455"/>
      <c r="E430" s="460"/>
      <c r="F430" s="577"/>
      <c r="G430" s="463"/>
      <c r="H430" s="449"/>
    </row>
    <row r="431" spans="2:8" s="448" customFormat="1" ht="15" customHeight="1" x14ac:dyDescent="0.25">
      <c r="B431" s="950"/>
      <c r="C431" s="951"/>
      <c r="D431" s="455"/>
      <c r="E431" s="460"/>
      <c r="F431" s="577"/>
      <c r="G431" s="463"/>
      <c r="H431" s="449"/>
    </row>
    <row r="432" spans="2:8" s="448" customFormat="1" ht="15" customHeight="1" x14ac:dyDescent="0.25">
      <c r="B432" s="950"/>
      <c r="C432" s="951"/>
      <c r="D432" s="455"/>
      <c r="E432" s="460"/>
      <c r="F432" s="577"/>
      <c r="G432" s="463"/>
      <c r="H432" s="449"/>
    </row>
    <row r="433" spans="2:8" s="448" customFormat="1" ht="15" customHeight="1" x14ac:dyDescent="0.25">
      <c r="B433" s="950"/>
      <c r="C433" s="951"/>
      <c r="D433" s="455"/>
      <c r="E433" s="460"/>
      <c r="F433" s="577"/>
      <c r="G433" s="463"/>
      <c r="H433" s="449"/>
    </row>
    <row r="434" spans="2:8" s="448" customFormat="1" ht="15" customHeight="1" x14ac:dyDescent="0.25">
      <c r="B434" s="950"/>
      <c r="C434" s="951"/>
      <c r="D434" s="455"/>
      <c r="E434" s="460"/>
      <c r="F434" s="577"/>
      <c r="G434" s="463"/>
      <c r="H434" s="449"/>
    </row>
    <row r="435" spans="2:8" s="448" customFormat="1" ht="15" customHeight="1" x14ac:dyDescent="0.25">
      <c r="B435" s="950"/>
      <c r="C435" s="951"/>
      <c r="D435" s="455"/>
      <c r="E435" s="460"/>
      <c r="F435" s="577"/>
      <c r="G435" s="463"/>
      <c r="H435" s="449"/>
    </row>
    <row r="436" spans="2:8" s="448" customFormat="1" ht="15" customHeight="1" x14ac:dyDescent="0.25">
      <c r="B436" s="950"/>
      <c r="C436" s="951"/>
      <c r="D436" s="455"/>
      <c r="E436" s="460"/>
      <c r="F436" s="577"/>
      <c r="G436" s="463"/>
      <c r="H436" s="449"/>
    </row>
    <row r="437" spans="2:8" s="448" customFormat="1" ht="15" customHeight="1" x14ac:dyDescent="0.25">
      <c r="B437" s="950"/>
      <c r="C437" s="951"/>
      <c r="D437" s="455"/>
      <c r="E437" s="460"/>
      <c r="F437" s="577"/>
      <c r="G437" s="463"/>
      <c r="H437" s="449"/>
    </row>
    <row r="438" spans="2:8" s="448" customFormat="1" ht="15" customHeight="1" x14ac:dyDescent="0.25">
      <c r="B438" s="950"/>
      <c r="C438" s="951"/>
      <c r="D438" s="455"/>
      <c r="E438" s="460"/>
      <c r="F438" s="577"/>
      <c r="G438" s="463"/>
      <c r="H438" s="449"/>
    </row>
    <row r="439" spans="2:8" s="448" customFormat="1" ht="15" customHeight="1" x14ac:dyDescent="0.25">
      <c r="B439" s="950"/>
      <c r="C439" s="951"/>
      <c r="D439" s="455"/>
      <c r="E439" s="460"/>
      <c r="F439" s="577"/>
      <c r="G439" s="463"/>
      <c r="H439" s="449"/>
    </row>
    <row r="440" spans="2:8" s="448" customFormat="1" ht="15" customHeight="1" x14ac:dyDescent="0.25">
      <c r="B440" s="950"/>
      <c r="C440" s="951"/>
      <c r="D440" s="455"/>
      <c r="E440" s="460"/>
      <c r="F440" s="577"/>
      <c r="G440" s="463"/>
      <c r="H440" s="449"/>
    </row>
    <row r="441" spans="2:8" s="448" customFormat="1" ht="15" customHeight="1" x14ac:dyDescent="0.25">
      <c r="B441" s="950"/>
      <c r="C441" s="951"/>
      <c r="D441" s="455"/>
      <c r="E441" s="460"/>
      <c r="F441" s="577"/>
      <c r="G441" s="463"/>
      <c r="H441" s="449"/>
    </row>
    <row r="442" spans="2:8" s="448" customFormat="1" ht="15" customHeight="1" x14ac:dyDescent="0.25">
      <c r="B442" s="950"/>
      <c r="C442" s="951"/>
      <c r="D442" s="455"/>
      <c r="E442" s="460"/>
      <c r="F442" s="577"/>
      <c r="G442" s="463"/>
      <c r="H442" s="449"/>
    </row>
    <row r="443" spans="2:8" s="448" customFormat="1" ht="15" customHeight="1" x14ac:dyDescent="0.25">
      <c r="B443" s="950"/>
      <c r="C443" s="951"/>
      <c r="D443" s="455"/>
      <c r="E443" s="460"/>
      <c r="F443" s="577"/>
      <c r="G443" s="463"/>
      <c r="H443" s="449"/>
    </row>
    <row r="444" spans="2:8" s="448" customFormat="1" ht="15" customHeight="1" x14ac:dyDescent="0.25">
      <c r="B444" s="950"/>
      <c r="C444" s="951"/>
      <c r="D444" s="455"/>
      <c r="E444" s="460"/>
      <c r="F444" s="577"/>
      <c r="G444" s="463"/>
      <c r="H444" s="449"/>
    </row>
    <row r="445" spans="2:8" s="448" customFormat="1" ht="15" customHeight="1" x14ac:dyDescent="0.25">
      <c r="B445" s="950"/>
      <c r="C445" s="951"/>
      <c r="D445" s="455"/>
      <c r="E445" s="460"/>
      <c r="F445" s="577"/>
      <c r="G445" s="463"/>
      <c r="H445" s="449"/>
    </row>
    <row r="446" spans="2:8" s="448" customFormat="1" ht="15" customHeight="1" x14ac:dyDescent="0.25">
      <c r="B446" s="950"/>
      <c r="C446" s="951"/>
      <c r="D446" s="455"/>
      <c r="E446" s="460"/>
      <c r="F446" s="577"/>
      <c r="G446" s="463"/>
      <c r="H446" s="449"/>
    </row>
    <row r="447" spans="2:8" s="448" customFormat="1" ht="15" customHeight="1" x14ac:dyDescent="0.25">
      <c r="B447" s="950"/>
      <c r="C447" s="951"/>
      <c r="D447" s="455"/>
      <c r="E447" s="460"/>
      <c r="F447" s="577"/>
      <c r="G447" s="463"/>
      <c r="H447" s="449"/>
    </row>
    <row r="448" spans="2:8" s="448" customFormat="1" ht="15" customHeight="1" x14ac:dyDescent="0.25">
      <c r="B448" s="950"/>
      <c r="C448" s="951"/>
      <c r="D448" s="455"/>
      <c r="E448" s="460"/>
      <c r="F448" s="577"/>
      <c r="G448" s="463"/>
      <c r="H448" s="449"/>
    </row>
    <row r="449" spans="2:8" s="448" customFormat="1" ht="15" customHeight="1" x14ac:dyDescent="0.25">
      <c r="B449" s="950"/>
      <c r="C449" s="951"/>
      <c r="D449" s="455"/>
      <c r="E449" s="460"/>
      <c r="F449" s="577"/>
      <c r="G449" s="463"/>
      <c r="H449" s="449"/>
    </row>
    <row r="450" spans="2:8" s="448" customFormat="1" ht="15" customHeight="1" x14ac:dyDescent="0.25">
      <c r="B450" s="950"/>
      <c r="C450" s="951"/>
      <c r="D450" s="455"/>
      <c r="E450" s="460"/>
      <c r="F450" s="577"/>
      <c r="G450" s="463"/>
      <c r="H450" s="449"/>
    </row>
    <row r="451" spans="2:8" s="448" customFormat="1" ht="15" customHeight="1" x14ac:dyDescent="0.25">
      <c r="B451" s="950"/>
      <c r="C451" s="951"/>
      <c r="D451" s="455"/>
      <c r="E451" s="460"/>
      <c r="F451" s="577"/>
      <c r="G451" s="463"/>
      <c r="H451" s="449"/>
    </row>
    <row r="452" spans="2:8" s="448" customFormat="1" ht="15" customHeight="1" x14ac:dyDescent="0.25">
      <c r="B452" s="950"/>
      <c r="C452" s="951"/>
      <c r="D452" s="455"/>
      <c r="E452" s="460"/>
      <c r="F452" s="577"/>
      <c r="G452" s="463"/>
      <c r="H452" s="449"/>
    </row>
    <row r="453" spans="2:8" s="448" customFormat="1" ht="15" customHeight="1" x14ac:dyDescent="0.25">
      <c r="B453" s="950"/>
      <c r="C453" s="951"/>
      <c r="D453" s="455"/>
      <c r="E453" s="460"/>
      <c r="F453" s="577"/>
      <c r="G453" s="463"/>
      <c r="H453" s="449"/>
    </row>
    <row r="454" spans="2:8" s="448" customFormat="1" ht="15" customHeight="1" x14ac:dyDescent="0.25">
      <c r="B454" s="950"/>
      <c r="C454" s="951"/>
      <c r="D454" s="455"/>
      <c r="E454" s="460"/>
      <c r="F454" s="577"/>
      <c r="G454" s="463"/>
      <c r="H454" s="449"/>
    </row>
    <row r="455" spans="2:8" s="448" customFormat="1" ht="15" customHeight="1" x14ac:dyDescent="0.25">
      <c r="B455" s="950"/>
      <c r="C455" s="951"/>
      <c r="D455" s="455"/>
      <c r="E455" s="460"/>
      <c r="F455" s="577"/>
      <c r="G455" s="463"/>
      <c r="H455" s="449"/>
    </row>
    <row r="456" spans="2:8" s="448" customFormat="1" ht="15" customHeight="1" x14ac:dyDescent="0.25">
      <c r="B456" s="950"/>
      <c r="C456" s="951"/>
      <c r="D456" s="455"/>
      <c r="E456" s="460"/>
      <c r="F456" s="577"/>
      <c r="G456" s="463"/>
      <c r="H456" s="449"/>
    </row>
    <row r="457" spans="2:8" s="448" customFormat="1" ht="15" customHeight="1" x14ac:dyDescent="0.25">
      <c r="B457" s="950"/>
      <c r="C457" s="951"/>
      <c r="D457" s="455"/>
      <c r="E457" s="460"/>
      <c r="F457" s="577"/>
      <c r="G457" s="463"/>
      <c r="H457" s="449"/>
    </row>
    <row r="458" spans="2:8" s="448" customFormat="1" ht="15" customHeight="1" x14ac:dyDescent="0.25">
      <c r="B458" s="950"/>
      <c r="C458" s="951"/>
      <c r="D458" s="455"/>
      <c r="E458" s="460"/>
      <c r="F458" s="577"/>
      <c r="G458" s="463"/>
      <c r="H458" s="449"/>
    </row>
    <row r="459" spans="2:8" s="448" customFormat="1" ht="15" customHeight="1" x14ac:dyDescent="0.25">
      <c r="B459" s="950"/>
      <c r="C459" s="951"/>
      <c r="D459" s="455"/>
      <c r="E459" s="460"/>
      <c r="F459" s="577"/>
      <c r="G459" s="463"/>
      <c r="H459" s="449"/>
    </row>
    <row r="460" spans="2:8" s="448" customFormat="1" ht="15" customHeight="1" x14ac:dyDescent="0.25">
      <c r="B460" s="950"/>
      <c r="C460" s="951"/>
      <c r="D460" s="455"/>
      <c r="E460" s="460"/>
      <c r="F460" s="577"/>
      <c r="G460" s="463"/>
      <c r="H460" s="449"/>
    </row>
    <row r="461" spans="2:8" s="448" customFormat="1" ht="15" customHeight="1" x14ac:dyDescent="0.25">
      <c r="B461" s="950"/>
      <c r="C461" s="951"/>
      <c r="D461" s="455"/>
      <c r="E461" s="460"/>
      <c r="F461" s="577"/>
      <c r="G461" s="463"/>
      <c r="H461" s="449"/>
    </row>
    <row r="462" spans="2:8" s="448" customFormat="1" ht="15" customHeight="1" x14ac:dyDescent="0.25">
      <c r="B462" s="950"/>
      <c r="C462" s="951"/>
      <c r="D462" s="455"/>
      <c r="E462" s="460"/>
      <c r="F462" s="577"/>
      <c r="G462" s="463"/>
      <c r="H462" s="449"/>
    </row>
    <row r="463" spans="2:8" s="448" customFormat="1" ht="15" customHeight="1" x14ac:dyDescent="0.25">
      <c r="B463" s="950"/>
      <c r="C463" s="951"/>
      <c r="D463" s="455"/>
      <c r="E463" s="460"/>
      <c r="F463" s="577"/>
      <c r="G463" s="463"/>
      <c r="H463" s="449"/>
    </row>
    <row r="464" spans="2:8" s="448" customFormat="1" ht="15" customHeight="1" x14ac:dyDescent="0.25">
      <c r="B464" s="950"/>
      <c r="C464" s="951"/>
      <c r="D464" s="455"/>
      <c r="E464" s="460"/>
      <c r="F464" s="577"/>
      <c r="G464" s="463"/>
      <c r="H464" s="449"/>
    </row>
    <row r="465" spans="2:8" s="448" customFormat="1" ht="15" customHeight="1" x14ac:dyDescent="0.25">
      <c r="B465" s="950"/>
      <c r="C465" s="951"/>
      <c r="D465" s="455"/>
      <c r="E465" s="460"/>
      <c r="F465" s="577"/>
      <c r="G465" s="463"/>
      <c r="H465" s="449"/>
    </row>
    <row r="466" spans="2:8" s="448" customFormat="1" ht="15" customHeight="1" x14ac:dyDescent="0.25">
      <c r="B466" s="950"/>
      <c r="C466" s="951"/>
      <c r="D466" s="455"/>
      <c r="E466" s="460"/>
      <c r="F466" s="577"/>
      <c r="G466" s="463"/>
      <c r="H466" s="449"/>
    </row>
    <row r="467" spans="2:8" s="448" customFormat="1" ht="15" customHeight="1" x14ac:dyDescent="0.25">
      <c r="B467" s="950"/>
      <c r="C467" s="951"/>
      <c r="D467" s="455"/>
      <c r="E467" s="460"/>
      <c r="F467" s="577"/>
      <c r="G467" s="463"/>
      <c r="H467" s="449"/>
    </row>
    <row r="468" spans="2:8" s="448" customFormat="1" ht="15" customHeight="1" x14ac:dyDescent="0.25">
      <c r="B468" s="950"/>
      <c r="C468" s="951"/>
      <c r="D468" s="455"/>
      <c r="E468" s="460"/>
      <c r="F468" s="577"/>
      <c r="G468" s="463"/>
      <c r="H468" s="449"/>
    </row>
    <row r="469" spans="2:8" s="448" customFormat="1" ht="15" customHeight="1" x14ac:dyDescent="0.25">
      <c r="B469" s="950"/>
      <c r="C469" s="951"/>
      <c r="D469" s="455"/>
      <c r="E469" s="460"/>
      <c r="F469" s="577"/>
      <c r="G469" s="463"/>
      <c r="H469" s="449"/>
    </row>
    <row r="470" spans="2:8" s="448" customFormat="1" ht="15" customHeight="1" x14ac:dyDescent="0.25">
      <c r="B470" s="950"/>
      <c r="C470" s="951"/>
      <c r="D470" s="455"/>
      <c r="E470" s="460"/>
      <c r="F470" s="577"/>
      <c r="G470" s="463"/>
      <c r="H470" s="449"/>
    </row>
    <row r="471" spans="2:8" s="448" customFormat="1" ht="15" customHeight="1" x14ac:dyDescent="0.25">
      <c r="B471" s="950"/>
      <c r="C471" s="951"/>
      <c r="D471" s="455"/>
      <c r="E471" s="460"/>
      <c r="F471" s="577"/>
      <c r="G471" s="463"/>
      <c r="H471" s="449"/>
    </row>
    <row r="472" spans="2:8" s="448" customFormat="1" ht="15" customHeight="1" x14ac:dyDescent="0.25">
      <c r="B472" s="950"/>
      <c r="C472" s="951"/>
      <c r="D472" s="455"/>
      <c r="E472" s="460"/>
      <c r="F472" s="577"/>
      <c r="G472" s="463"/>
      <c r="H472" s="449"/>
    </row>
    <row r="473" spans="2:8" s="448" customFormat="1" ht="15" customHeight="1" x14ac:dyDescent="0.25">
      <c r="B473" s="950"/>
      <c r="C473" s="951"/>
      <c r="D473" s="455"/>
      <c r="E473" s="460"/>
      <c r="F473" s="577"/>
      <c r="G473" s="463"/>
      <c r="H473" s="449"/>
    </row>
    <row r="474" spans="2:8" s="448" customFormat="1" ht="15" customHeight="1" x14ac:dyDescent="0.25">
      <c r="B474" s="950"/>
      <c r="C474" s="951"/>
      <c r="D474" s="455"/>
      <c r="E474" s="460"/>
      <c r="F474" s="577"/>
      <c r="G474" s="463"/>
      <c r="H474" s="449"/>
    </row>
    <row r="475" spans="2:8" s="448" customFormat="1" ht="15" customHeight="1" x14ac:dyDescent="0.25">
      <c r="B475" s="950"/>
      <c r="C475" s="951"/>
      <c r="D475" s="455"/>
      <c r="E475" s="460"/>
      <c r="F475" s="577"/>
      <c r="G475" s="463"/>
      <c r="H475" s="449"/>
    </row>
    <row r="476" spans="2:8" s="448" customFormat="1" ht="15" customHeight="1" x14ac:dyDescent="0.25">
      <c r="B476" s="950"/>
      <c r="C476" s="951"/>
      <c r="D476" s="455"/>
      <c r="E476" s="460"/>
      <c r="F476" s="577"/>
      <c r="G476" s="463"/>
      <c r="H476" s="449"/>
    </row>
    <row r="477" spans="2:8" s="448" customFormat="1" ht="15" customHeight="1" x14ac:dyDescent="0.25">
      <c r="B477" s="950"/>
      <c r="C477" s="951"/>
      <c r="D477" s="455"/>
      <c r="E477" s="460"/>
      <c r="F477" s="577"/>
      <c r="G477" s="463"/>
      <c r="H477" s="449"/>
    </row>
    <row r="478" spans="2:8" s="448" customFormat="1" ht="15" customHeight="1" x14ac:dyDescent="0.25">
      <c r="B478" s="950"/>
      <c r="C478" s="951"/>
      <c r="D478" s="455"/>
      <c r="E478" s="460"/>
      <c r="F478" s="577"/>
      <c r="G478" s="463"/>
      <c r="H478" s="449"/>
    </row>
    <row r="479" spans="2:8" s="448" customFormat="1" ht="15" customHeight="1" x14ac:dyDescent="0.25">
      <c r="B479" s="950"/>
      <c r="C479" s="951"/>
      <c r="D479" s="455"/>
      <c r="E479" s="460"/>
      <c r="F479" s="577"/>
      <c r="G479" s="463"/>
      <c r="H479" s="449"/>
    </row>
    <row r="480" spans="2:8" s="448" customFormat="1" ht="15" customHeight="1" x14ac:dyDescent="0.25">
      <c r="B480" s="950"/>
      <c r="C480" s="951"/>
      <c r="D480" s="455"/>
      <c r="E480" s="460"/>
      <c r="F480" s="577"/>
      <c r="G480" s="463"/>
      <c r="H480" s="449"/>
    </row>
    <row r="481" spans="2:8" s="448" customFormat="1" ht="15" customHeight="1" x14ac:dyDescent="0.25">
      <c r="B481" s="950"/>
      <c r="C481" s="951"/>
      <c r="D481" s="455"/>
      <c r="E481" s="460"/>
      <c r="F481" s="577"/>
      <c r="G481" s="463"/>
      <c r="H481" s="449"/>
    </row>
    <row r="482" spans="2:8" s="448" customFormat="1" ht="15" customHeight="1" x14ac:dyDescent="0.25">
      <c r="B482" s="950"/>
      <c r="C482" s="951"/>
      <c r="D482" s="455"/>
      <c r="E482" s="460"/>
      <c r="F482" s="577"/>
      <c r="G482" s="463"/>
      <c r="H482" s="449"/>
    </row>
    <row r="483" spans="2:8" s="448" customFormat="1" ht="15" customHeight="1" x14ac:dyDescent="0.25">
      <c r="B483" s="950"/>
      <c r="C483" s="951"/>
      <c r="D483" s="455"/>
      <c r="E483" s="460"/>
      <c r="F483" s="577"/>
      <c r="G483" s="463"/>
      <c r="H483" s="449"/>
    </row>
    <row r="484" spans="2:8" s="448" customFormat="1" ht="15" customHeight="1" x14ac:dyDescent="0.25">
      <c r="B484" s="950"/>
      <c r="C484" s="951"/>
      <c r="D484" s="455"/>
      <c r="E484" s="460"/>
      <c r="F484" s="577"/>
      <c r="G484" s="463"/>
      <c r="H484" s="449"/>
    </row>
    <row r="485" spans="2:8" s="448" customFormat="1" ht="15" customHeight="1" x14ac:dyDescent="0.25">
      <c r="B485" s="950"/>
      <c r="C485" s="951"/>
      <c r="D485" s="455"/>
      <c r="E485" s="460"/>
      <c r="F485" s="577"/>
      <c r="G485" s="463"/>
      <c r="H485" s="449"/>
    </row>
    <row r="486" spans="2:8" s="448" customFormat="1" ht="15" customHeight="1" x14ac:dyDescent="0.25">
      <c r="B486" s="950"/>
      <c r="C486" s="951"/>
      <c r="D486" s="455"/>
      <c r="E486" s="460"/>
      <c r="F486" s="577"/>
      <c r="G486" s="463"/>
      <c r="H486" s="449"/>
    </row>
    <row r="487" spans="2:8" s="448" customFormat="1" ht="15" customHeight="1" x14ac:dyDescent="0.25">
      <c r="B487" s="950"/>
      <c r="C487" s="951"/>
      <c r="D487" s="455"/>
      <c r="E487" s="460"/>
      <c r="F487" s="577"/>
      <c r="G487" s="463"/>
      <c r="H487" s="449"/>
    </row>
    <row r="488" spans="2:8" s="448" customFormat="1" ht="15" customHeight="1" x14ac:dyDescent="0.25">
      <c r="B488" s="950"/>
      <c r="C488" s="951"/>
      <c r="D488" s="455"/>
      <c r="E488" s="460"/>
      <c r="F488" s="577"/>
      <c r="G488" s="463"/>
      <c r="H488" s="449"/>
    </row>
    <row r="489" spans="2:8" s="448" customFormat="1" ht="15" customHeight="1" x14ac:dyDescent="0.25">
      <c r="B489" s="950"/>
      <c r="C489" s="951"/>
      <c r="D489" s="455"/>
      <c r="E489" s="460"/>
      <c r="F489" s="577"/>
      <c r="G489" s="463"/>
      <c r="H489" s="449"/>
    </row>
    <row r="490" spans="2:8" s="448" customFormat="1" ht="15" customHeight="1" x14ac:dyDescent="0.25">
      <c r="B490" s="950"/>
      <c r="C490" s="951"/>
      <c r="D490" s="455"/>
      <c r="E490" s="460"/>
      <c r="F490" s="577"/>
      <c r="G490" s="463"/>
      <c r="H490" s="449"/>
    </row>
    <row r="491" spans="2:8" s="448" customFormat="1" ht="15" customHeight="1" x14ac:dyDescent="0.25">
      <c r="B491" s="950"/>
      <c r="C491" s="951"/>
      <c r="D491" s="455"/>
      <c r="E491" s="460"/>
      <c r="F491" s="577"/>
      <c r="G491" s="463"/>
      <c r="H491" s="449"/>
    </row>
    <row r="492" spans="2:8" s="448" customFormat="1" ht="15" customHeight="1" x14ac:dyDescent="0.25">
      <c r="B492" s="950"/>
      <c r="C492" s="951"/>
      <c r="D492" s="455"/>
      <c r="E492" s="460"/>
      <c r="F492" s="577"/>
      <c r="G492" s="463"/>
      <c r="H492" s="449"/>
    </row>
    <row r="493" spans="2:8" s="448" customFormat="1" ht="15" customHeight="1" x14ac:dyDescent="0.25">
      <c r="B493" s="950"/>
      <c r="C493" s="951"/>
      <c r="D493" s="455"/>
      <c r="E493" s="460"/>
      <c r="F493" s="577"/>
      <c r="G493" s="463"/>
      <c r="H493" s="449"/>
    </row>
    <row r="494" spans="2:8" s="448" customFormat="1" ht="15" customHeight="1" x14ac:dyDescent="0.25">
      <c r="B494" s="950"/>
      <c r="C494" s="951"/>
      <c r="D494" s="455"/>
      <c r="E494" s="460"/>
      <c r="F494" s="577"/>
      <c r="G494" s="463"/>
      <c r="H494" s="449"/>
    </row>
    <row r="495" spans="2:8" s="448" customFormat="1" ht="15" customHeight="1" x14ac:dyDescent="0.25">
      <c r="B495" s="950"/>
      <c r="C495" s="951"/>
      <c r="D495" s="455"/>
      <c r="E495" s="460"/>
      <c r="F495" s="577"/>
      <c r="G495" s="463"/>
      <c r="H495" s="449"/>
    </row>
    <row r="496" spans="2:8" s="448" customFormat="1" ht="15" customHeight="1" x14ac:dyDescent="0.25">
      <c r="B496" s="950"/>
      <c r="C496" s="951"/>
      <c r="D496" s="455"/>
      <c r="E496" s="460"/>
      <c r="F496" s="577"/>
      <c r="G496" s="463"/>
      <c r="H496" s="449"/>
    </row>
    <row r="497" spans="2:8" s="448" customFormat="1" ht="15" customHeight="1" x14ac:dyDescent="0.25">
      <c r="B497" s="950"/>
      <c r="C497" s="951"/>
      <c r="D497" s="455"/>
      <c r="E497" s="460"/>
      <c r="F497" s="577"/>
      <c r="G497" s="463"/>
      <c r="H497" s="449"/>
    </row>
    <row r="498" spans="2:8" s="448" customFormat="1" ht="15" customHeight="1" x14ac:dyDescent="0.25">
      <c r="B498" s="950"/>
      <c r="C498" s="951"/>
      <c r="D498" s="455"/>
      <c r="E498" s="460"/>
      <c r="F498" s="577"/>
      <c r="G498" s="463"/>
      <c r="H498" s="449"/>
    </row>
    <row r="499" spans="2:8" s="448" customFormat="1" ht="15" customHeight="1" x14ac:dyDescent="0.25">
      <c r="B499" s="950"/>
      <c r="C499" s="951"/>
      <c r="D499" s="455"/>
      <c r="E499" s="460"/>
      <c r="F499" s="577"/>
      <c r="G499" s="463"/>
      <c r="H499" s="449"/>
    </row>
    <row r="500" spans="2:8" s="448" customFormat="1" ht="15" customHeight="1" x14ac:dyDescent="0.25">
      <c r="B500" s="950"/>
      <c r="C500" s="951"/>
      <c r="D500" s="455"/>
      <c r="E500" s="460"/>
      <c r="F500" s="577"/>
      <c r="G500" s="463"/>
      <c r="H500" s="449"/>
    </row>
    <row r="501" spans="2:8" s="448" customFormat="1" ht="15" customHeight="1" x14ac:dyDescent="0.25">
      <c r="B501" s="950"/>
      <c r="C501" s="951"/>
      <c r="D501" s="455"/>
      <c r="E501" s="460"/>
      <c r="F501" s="577"/>
      <c r="G501" s="463"/>
      <c r="H501" s="449"/>
    </row>
    <row r="502" spans="2:8" s="448" customFormat="1" ht="15" customHeight="1" x14ac:dyDescent="0.25">
      <c r="B502" s="950"/>
      <c r="C502" s="951"/>
      <c r="D502" s="455"/>
      <c r="E502" s="460"/>
      <c r="F502" s="577"/>
      <c r="G502" s="463"/>
      <c r="H502" s="449"/>
    </row>
    <row r="503" spans="2:8" s="448" customFormat="1" ht="15" customHeight="1" x14ac:dyDescent="0.25">
      <c r="B503" s="950"/>
      <c r="C503" s="951"/>
      <c r="D503" s="455"/>
      <c r="E503" s="460"/>
      <c r="F503" s="577"/>
      <c r="G503" s="463"/>
      <c r="H503" s="449"/>
    </row>
    <row r="504" spans="2:8" s="448" customFormat="1" ht="15" customHeight="1" x14ac:dyDescent="0.25">
      <c r="B504" s="950"/>
      <c r="C504" s="951"/>
      <c r="D504" s="455"/>
      <c r="E504" s="460"/>
      <c r="F504" s="577"/>
      <c r="G504" s="463"/>
      <c r="H504" s="449"/>
    </row>
    <row r="505" spans="2:8" s="448" customFormat="1" ht="15" customHeight="1" x14ac:dyDescent="0.25">
      <c r="B505" s="950"/>
      <c r="C505" s="951"/>
      <c r="D505" s="455"/>
      <c r="E505" s="460"/>
      <c r="F505" s="577"/>
      <c r="G505" s="463"/>
      <c r="H505" s="449"/>
    </row>
    <row r="506" spans="2:8" s="448" customFormat="1" ht="15" customHeight="1" x14ac:dyDescent="0.25">
      <c r="B506" s="950"/>
      <c r="C506" s="951"/>
      <c r="D506" s="455"/>
      <c r="E506" s="460"/>
      <c r="F506" s="577"/>
      <c r="G506" s="463"/>
      <c r="H506" s="449"/>
    </row>
    <row r="507" spans="2:8" s="448" customFormat="1" ht="15" customHeight="1" x14ac:dyDescent="0.25">
      <c r="B507" s="950"/>
      <c r="C507" s="951"/>
      <c r="D507" s="455"/>
      <c r="E507" s="460"/>
      <c r="F507" s="577"/>
      <c r="G507" s="463"/>
      <c r="H507" s="449"/>
    </row>
    <row r="508" spans="2:8" s="448" customFormat="1" ht="15" customHeight="1" x14ac:dyDescent="0.25">
      <c r="B508" s="950"/>
      <c r="C508" s="951"/>
      <c r="D508" s="455"/>
      <c r="E508" s="460"/>
      <c r="F508" s="577"/>
      <c r="G508" s="463"/>
      <c r="H508" s="449"/>
    </row>
    <row r="509" spans="2:8" s="448" customFormat="1" ht="15" customHeight="1" x14ac:dyDescent="0.25">
      <c r="B509" s="950"/>
      <c r="C509" s="951"/>
      <c r="D509" s="455"/>
      <c r="E509" s="460"/>
      <c r="F509" s="577"/>
      <c r="G509" s="463"/>
      <c r="H509" s="449"/>
    </row>
    <row r="510" spans="2:8" s="448" customFormat="1" ht="15" customHeight="1" x14ac:dyDescent="0.25">
      <c r="B510" s="950"/>
      <c r="C510" s="951"/>
      <c r="D510" s="455"/>
      <c r="E510" s="460"/>
      <c r="F510" s="577"/>
      <c r="G510" s="463"/>
      <c r="H510" s="449"/>
    </row>
    <row r="511" spans="2:8" s="448" customFormat="1" ht="15" customHeight="1" x14ac:dyDescent="0.25">
      <c r="B511" s="950"/>
      <c r="C511" s="951"/>
      <c r="D511" s="455"/>
      <c r="E511" s="460"/>
      <c r="F511" s="577"/>
      <c r="G511" s="463"/>
      <c r="H511" s="449"/>
    </row>
    <row r="512" spans="2:8" s="448" customFormat="1" ht="15" customHeight="1" x14ac:dyDescent="0.25">
      <c r="B512" s="950"/>
      <c r="C512" s="951"/>
      <c r="D512" s="455"/>
      <c r="E512" s="460"/>
      <c r="F512" s="577"/>
      <c r="G512" s="463"/>
      <c r="H512" s="449"/>
    </row>
    <row r="513" spans="2:8" s="448" customFormat="1" ht="15" customHeight="1" x14ac:dyDescent="0.25">
      <c r="B513" s="950"/>
      <c r="C513" s="951"/>
      <c r="D513" s="455"/>
      <c r="E513" s="460"/>
      <c r="F513" s="577"/>
      <c r="G513" s="463"/>
      <c r="H513" s="449"/>
    </row>
    <row r="514" spans="2:8" s="448" customFormat="1" ht="15" customHeight="1" x14ac:dyDescent="0.25">
      <c r="B514" s="950"/>
      <c r="C514" s="951"/>
      <c r="D514" s="455"/>
      <c r="E514" s="460"/>
      <c r="F514" s="577"/>
      <c r="G514" s="463"/>
      <c r="H514" s="449"/>
    </row>
    <row r="515" spans="2:8" s="448" customFormat="1" ht="15" customHeight="1" x14ac:dyDescent="0.25">
      <c r="B515" s="950"/>
      <c r="C515" s="951"/>
      <c r="D515" s="455"/>
      <c r="E515" s="460"/>
      <c r="F515" s="577"/>
      <c r="G515" s="463"/>
      <c r="H515" s="449"/>
    </row>
    <row r="516" spans="2:8" s="448" customFormat="1" ht="15" customHeight="1" x14ac:dyDescent="0.25">
      <c r="B516" s="950"/>
      <c r="C516" s="951"/>
      <c r="D516" s="455"/>
      <c r="E516" s="460"/>
      <c r="F516" s="577"/>
      <c r="G516" s="463"/>
      <c r="H516" s="449"/>
    </row>
    <row r="517" spans="2:8" s="448" customFormat="1" ht="15" customHeight="1" x14ac:dyDescent="0.25">
      <c r="B517" s="950"/>
      <c r="C517" s="951"/>
      <c r="D517" s="455"/>
      <c r="E517" s="460"/>
      <c r="F517" s="577"/>
      <c r="G517" s="463"/>
      <c r="H517" s="449"/>
    </row>
    <row r="518" spans="2:8" s="448" customFormat="1" ht="15" customHeight="1" x14ac:dyDescent="0.25">
      <c r="B518" s="950"/>
      <c r="C518" s="951"/>
      <c r="D518" s="455"/>
      <c r="E518" s="460"/>
      <c r="F518" s="577"/>
      <c r="G518" s="463"/>
      <c r="H518" s="449"/>
    </row>
    <row r="519" spans="2:8" s="448" customFormat="1" ht="15" customHeight="1" x14ac:dyDescent="0.25">
      <c r="B519" s="950"/>
      <c r="C519" s="951"/>
      <c r="D519" s="455"/>
      <c r="E519" s="460"/>
      <c r="F519" s="577"/>
      <c r="G519" s="463"/>
      <c r="H519" s="449"/>
    </row>
    <row r="520" spans="2:8" s="448" customFormat="1" ht="15" customHeight="1" x14ac:dyDescent="0.25">
      <c r="B520" s="950"/>
      <c r="C520" s="951"/>
      <c r="D520" s="455"/>
      <c r="E520" s="460"/>
      <c r="F520" s="577"/>
      <c r="G520" s="463"/>
      <c r="H520" s="449"/>
    </row>
    <row r="521" spans="2:8" s="448" customFormat="1" ht="15" customHeight="1" x14ac:dyDescent="0.25">
      <c r="B521" s="950"/>
      <c r="C521" s="951"/>
      <c r="D521" s="455"/>
      <c r="E521" s="460"/>
      <c r="F521" s="577"/>
      <c r="G521" s="463"/>
      <c r="H521" s="449"/>
    </row>
    <row r="522" spans="2:8" s="448" customFormat="1" ht="15" customHeight="1" x14ac:dyDescent="0.25">
      <c r="B522" s="950"/>
      <c r="C522" s="951"/>
      <c r="D522" s="455"/>
      <c r="E522" s="460"/>
      <c r="F522" s="577"/>
      <c r="G522" s="463"/>
      <c r="H522" s="449"/>
    </row>
    <row r="523" spans="2:8" s="448" customFormat="1" ht="15" customHeight="1" x14ac:dyDescent="0.25">
      <c r="B523" s="950"/>
      <c r="C523" s="951"/>
      <c r="D523" s="455"/>
      <c r="E523" s="460"/>
      <c r="F523" s="577"/>
      <c r="G523" s="463"/>
      <c r="H523" s="449"/>
    </row>
    <row r="524" spans="2:8" s="448" customFormat="1" ht="15" customHeight="1" x14ac:dyDescent="0.25">
      <c r="B524" s="950"/>
      <c r="C524" s="951"/>
      <c r="D524" s="455"/>
      <c r="E524" s="460"/>
      <c r="F524" s="577"/>
      <c r="G524" s="463"/>
      <c r="H524" s="449"/>
    </row>
    <row r="525" spans="2:8" s="448" customFormat="1" ht="15" customHeight="1" x14ac:dyDescent="0.25">
      <c r="B525" s="950"/>
      <c r="C525" s="951"/>
      <c r="D525" s="455"/>
      <c r="E525" s="460"/>
      <c r="F525" s="577"/>
      <c r="G525" s="463"/>
      <c r="H525" s="449"/>
    </row>
    <row r="526" spans="2:8" s="448" customFormat="1" ht="15" customHeight="1" x14ac:dyDescent="0.25">
      <c r="B526" s="950"/>
      <c r="C526" s="951"/>
      <c r="D526" s="455"/>
      <c r="E526" s="460"/>
      <c r="F526" s="577"/>
      <c r="G526" s="463"/>
      <c r="H526" s="449"/>
    </row>
    <row r="527" spans="2:8" s="448" customFormat="1" ht="15" customHeight="1" x14ac:dyDescent="0.25">
      <c r="B527" s="950"/>
      <c r="C527" s="951"/>
      <c r="D527" s="455"/>
      <c r="E527" s="460"/>
      <c r="F527" s="577"/>
      <c r="G527" s="463"/>
      <c r="H527" s="449"/>
    </row>
    <row r="528" spans="2:8" s="448" customFormat="1" ht="15" customHeight="1" x14ac:dyDescent="0.25">
      <c r="B528" s="950"/>
      <c r="C528" s="951"/>
      <c r="D528" s="455"/>
      <c r="E528" s="460"/>
      <c r="F528" s="577"/>
      <c r="G528" s="463"/>
      <c r="H528" s="449"/>
    </row>
    <row r="529" spans="2:8" s="448" customFormat="1" ht="15" customHeight="1" x14ac:dyDescent="0.25">
      <c r="B529" s="950"/>
      <c r="C529" s="951"/>
      <c r="D529" s="455"/>
      <c r="E529" s="460"/>
      <c r="F529" s="577"/>
      <c r="G529" s="463"/>
      <c r="H529" s="449"/>
    </row>
    <row r="530" spans="2:8" s="448" customFormat="1" ht="15" customHeight="1" x14ac:dyDescent="0.25">
      <c r="B530" s="950"/>
      <c r="C530" s="951"/>
      <c r="D530" s="455"/>
      <c r="E530" s="460"/>
      <c r="F530" s="577"/>
      <c r="G530" s="463"/>
      <c r="H530" s="449"/>
    </row>
    <row r="531" spans="2:8" s="448" customFormat="1" ht="15" customHeight="1" x14ac:dyDescent="0.25">
      <c r="B531" s="950"/>
      <c r="C531" s="951"/>
      <c r="D531" s="455"/>
      <c r="E531" s="460"/>
      <c r="F531" s="577"/>
      <c r="G531" s="463"/>
      <c r="H531" s="449"/>
    </row>
    <row r="532" spans="2:8" s="448" customFormat="1" ht="15" customHeight="1" x14ac:dyDescent="0.25">
      <c r="B532" s="950"/>
      <c r="C532" s="951"/>
      <c r="D532" s="455"/>
      <c r="E532" s="460"/>
      <c r="F532" s="577"/>
      <c r="G532" s="463"/>
      <c r="H532" s="449"/>
    </row>
    <row r="533" spans="2:8" s="448" customFormat="1" ht="15" customHeight="1" x14ac:dyDescent="0.25">
      <c r="B533" s="950"/>
      <c r="C533" s="951"/>
      <c r="D533" s="455"/>
      <c r="E533" s="460"/>
      <c r="F533" s="577"/>
      <c r="G533" s="463"/>
      <c r="H533" s="449"/>
    </row>
    <row r="534" spans="2:8" s="448" customFormat="1" ht="15" customHeight="1" x14ac:dyDescent="0.25">
      <c r="B534" s="950"/>
      <c r="C534" s="951"/>
      <c r="D534" s="455"/>
      <c r="E534" s="460"/>
      <c r="F534" s="577"/>
      <c r="G534" s="463"/>
      <c r="H534" s="449"/>
    </row>
    <row r="535" spans="2:8" s="448" customFormat="1" ht="15" customHeight="1" x14ac:dyDescent="0.25">
      <c r="B535" s="950"/>
      <c r="C535" s="951"/>
      <c r="D535" s="455"/>
      <c r="E535" s="460"/>
      <c r="F535" s="577"/>
      <c r="G535" s="463"/>
      <c r="H535" s="449"/>
    </row>
    <row r="536" spans="2:8" s="448" customFormat="1" ht="15" customHeight="1" x14ac:dyDescent="0.25">
      <c r="B536" s="950"/>
      <c r="C536" s="951"/>
      <c r="D536" s="455"/>
      <c r="E536" s="460"/>
      <c r="F536" s="577"/>
      <c r="G536" s="463"/>
      <c r="H536" s="449"/>
    </row>
    <row r="537" spans="2:8" s="448" customFormat="1" ht="15" customHeight="1" x14ac:dyDescent="0.25">
      <c r="B537" s="950"/>
      <c r="C537" s="951"/>
      <c r="D537" s="455"/>
      <c r="E537" s="460"/>
      <c r="F537" s="577"/>
      <c r="G537" s="463"/>
      <c r="H537" s="449"/>
    </row>
    <row r="538" spans="2:8" s="448" customFormat="1" ht="15" customHeight="1" x14ac:dyDescent="0.25">
      <c r="B538" s="950"/>
      <c r="C538" s="951"/>
      <c r="D538" s="455"/>
      <c r="E538" s="460"/>
      <c r="F538" s="577"/>
      <c r="G538" s="463"/>
      <c r="H538" s="449"/>
    </row>
    <row r="539" spans="2:8" s="448" customFormat="1" ht="15" customHeight="1" x14ac:dyDescent="0.25">
      <c r="B539" s="950"/>
      <c r="C539" s="951"/>
      <c r="D539" s="455"/>
      <c r="E539" s="460"/>
      <c r="F539" s="577"/>
      <c r="G539" s="463"/>
      <c r="H539" s="449"/>
    </row>
    <row r="540" spans="2:8" s="448" customFormat="1" ht="15" customHeight="1" x14ac:dyDescent="0.25">
      <c r="B540" s="950"/>
      <c r="C540" s="951"/>
      <c r="D540" s="455"/>
      <c r="E540" s="460"/>
      <c r="F540" s="577"/>
      <c r="G540" s="463"/>
      <c r="H540" s="449"/>
    </row>
    <row r="541" spans="2:8" s="448" customFormat="1" ht="15" customHeight="1" x14ac:dyDescent="0.25">
      <c r="B541" s="950"/>
      <c r="C541" s="951"/>
      <c r="D541" s="455"/>
      <c r="E541" s="460"/>
      <c r="F541" s="577"/>
      <c r="G541" s="463"/>
      <c r="H541" s="449"/>
    </row>
    <row r="542" spans="2:8" s="448" customFormat="1" ht="15" customHeight="1" x14ac:dyDescent="0.25">
      <c r="B542" s="950"/>
      <c r="C542" s="951"/>
      <c r="D542" s="455"/>
      <c r="E542" s="460"/>
      <c r="F542" s="577"/>
      <c r="G542" s="463"/>
      <c r="H542" s="449"/>
    </row>
    <row r="543" spans="2:8" s="448" customFormat="1" ht="15" customHeight="1" x14ac:dyDescent="0.25">
      <c r="B543" s="950"/>
      <c r="C543" s="951"/>
      <c r="D543" s="455"/>
      <c r="E543" s="460"/>
      <c r="F543" s="577"/>
      <c r="G543" s="463"/>
      <c r="H543" s="449"/>
    </row>
    <row r="544" spans="2:8" s="448" customFormat="1" ht="15" customHeight="1" x14ac:dyDescent="0.25">
      <c r="B544" s="950"/>
      <c r="C544" s="951"/>
      <c r="D544" s="455"/>
      <c r="E544" s="460"/>
      <c r="F544" s="577"/>
      <c r="G544" s="463"/>
      <c r="H544" s="449"/>
    </row>
    <row r="545" spans="2:8" s="448" customFormat="1" ht="15" customHeight="1" x14ac:dyDescent="0.25">
      <c r="B545" s="950"/>
      <c r="C545" s="951"/>
      <c r="D545" s="455"/>
      <c r="E545" s="460"/>
      <c r="F545" s="577"/>
      <c r="G545" s="463"/>
      <c r="H545" s="449"/>
    </row>
    <row r="546" spans="2:8" s="448" customFormat="1" ht="15" customHeight="1" x14ac:dyDescent="0.25">
      <c r="B546" s="950"/>
      <c r="C546" s="951"/>
      <c r="D546" s="455"/>
      <c r="E546" s="460"/>
      <c r="F546" s="577"/>
      <c r="G546" s="463"/>
      <c r="H546" s="449"/>
    </row>
    <row r="547" spans="2:8" s="448" customFormat="1" ht="15" customHeight="1" x14ac:dyDescent="0.25">
      <c r="B547" s="950"/>
      <c r="C547" s="951"/>
      <c r="D547" s="455"/>
      <c r="E547" s="460"/>
      <c r="F547" s="577"/>
      <c r="G547" s="463"/>
      <c r="H547" s="449"/>
    </row>
    <row r="548" spans="2:8" s="448" customFormat="1" ht="15" customHeight="1" x14ac:dyDescent="0.25">
      <c r="B548" s="950"/>
      <c r="C548" s="951"/>
      <c r="D548" s="455"/>
      <c r="E548" s="460"/>
      <c r="F548" s="577"/>
      <c r="G548" s="463"/>
      <c r="H548" s="449"/>
    </row>
    <row r="549" spans="2:8" s="448" customFormat="1" ht="15" customHeight="1" x14ac:dyDescent="0.25">
      <c r="B549" s="950"/>
      <c r="C549" s="951"/>
      <c r="D549" s="455"/>
      <c r="E549" s="460"/>
      <c r="F549" s="577"/>
      <c r="G549" s="463"/>
      <c r="H549" s="449"/>
    </row>
    <row r="550" spans="2:8" s="448" customFormat="1" ht="15" customHeight="1" x14ac:dyDescent="0.25">
      <c r="B550" s="950"/>
      <c r="C550" s="951"/>
      <c r="D550" s="455"/>
      <c r="E550" s="460"/>
      <c r="F550" s="577"/>
      <c r="G550" s="463"/>
      <c r="H550" s="449"/>
    </row>
    <row r="551" spans="2:8" s="448" customFormat="1" ht="15" customHeight="1" x14ac:dyDescent="0.25">
      <c r="B551" s="950"/>
      <c r="C551" s="951"/>
      <c r="D551" s="455"/>
      <c r="E551" s="460"/>
      <c r="F551" s="577"/>
      <c r="G551" s="463"/>
      <c r="H551" s="449"/>
    </row>
    <row r="552" spans="2:8" s="448" customFormat="1" ht="15" customHeight="1" x14ac:dyDescent="0.25">
      <c r="B552" s="950"/>
      <c r="C552" s="951"/>
      <c r="D552" s="455"/>
      <c r="E552" s="460"/>
      <c r="F552" s="577"/>
      <c r="G552" s="463"/>
      <c r="H552" s="449"/>
    </row>
    <row r="553" spans="2:8" s="448" customFormat="1" ht="15" customHeight="1" x14ac:dyDescent="0.25">
      <c r="B553" s="950"/>
      <c r="C553" s="951"/>
      <c r="D553" s="455"/>
      <c r="E553" s="460"/>
      <c r="F553" s="577"/>
      <c r="G553" s="463"/>
      <c r="H553" s="449"/>
    </row>
    <row r="554" spans="2:8" s="448" customFormat="1" ht="15" customHeight="1" x14ac:dyDescent="0.25">
      <c r="B554" s="950"/>
      <c r="C554" s="951"/>
      <c r="D554" s="455"/>
      <c r="E554" s="460"/>
      <c r="F554" s="577"/>
      <c r="G554" s="463"/>
      <c r="H554" s="449"/>
    </row>
    <row r="555" spans="2:8" s="448" customFormat="1" ht="15" customHeight="1" x14ac:dyDescent="0.25">
      <c r="B555" s="950"/>
      <c r="C555" s="951"/>
      <c r="D555" s="455"/>
      <c r="E555" s="460"/>
      <c r="F555" s="577"/>
      <c r="G555" s="463"/>
      <c r="H555" s="449"/>
    </row>
    <row r="556" spans="2:8" s="448" customFormat="1" ht="15" customHeight="1" x14ac:dyDescent="0.25">
      <c r="B556" s="950"/>
      <c r="C556" s="951"/>
      <c r="D556" s="455"/>
      <c r="E556" s="460"/>
      <c r="F556" s="577"/>
      <c r="G556" s="463"/>
      <c r="H556" s="449"/>
    </row>
    <row r="557" spans="2:8" s="448" customFormat="1" ht="15" customHeight="1" x14ac:dyDescent="0.25">
      <c r="B557" s="950"/>
      <c r="C557" s="951"/>
      <c r="D557" s="455"/>
      <c r="E557" s="460"/>
      <c r="F557" s="577"/>
      <c r="G557" s="463"/>
      <c r="H557" s="449"/>
    </row>
    <row r="558" spans="2:8" s="448" customFormat="1" ht="15" customHeight="1" x14ac:dyDescent="0.25">
      <c r="B558" s="950"/>
      <c r="C558" s="951"/>
      <c r="D558" s="455"/>
      <c r="E558" s="460"/>
      <c r="F558" s="577"/>
      <c r="G558" s="463"/>
      <c r="H558" s="449"/>
    </row>
    <row r="559" spans="2:8" s="448" customFormat="1" ht="15" customHeight="1" x14ac:dyDescent="0.25">
      <c r="B559" s="950"/>
      <c r="C559" s="951"/>
      <c r="D559" s="455"/>
      <c r="E559" s="460"/>
      <c r="F559" s="577"/>
      <c r="G559" s="463"/>
      <c r="H559" s="449"/>
    </row>
    <row r="560" spans="2:8" s="448" customFormat="1" ht="15" customHeight="1" x14ac:dyDescent="0.25">
      <c r="B560" s="950"/>
      <c r="C560" s="951"/>
      <c r="D560" s="455"/>
      <c r="E560" s="460"/>
      <c r="F560" s="577"/>
      <c r="G560" s="463"/>
      <c r="H560" s="449"/>
    </row>
    <row r="561" spans="2:8" s="448" customFormat="1" ht="15" customHeight="1" x14ac:dyDescent="0.25">
      <c r="B561" s="950"/>
      <c r="C561" s="951"/>
      <c r="D561" s="455"/>
      <c r="E561" s="460"/>
      <c r="F561" s="577"/>
      <c r="G561" s="463"/>
      <c r="H561" s="449"/>
    </row>
    <row r="562" spans="2:8" s="448" customFormat="1" ht="15" customHeight="1" x14ac:dyDescent="0.25">
      <c r="B562" s="950"/>
      <c r="C562" s="951"/>
      <c r="D562" s="455"/>
      <c r="E562" s="460"/>
      <c r="F562" s="577"/>
      <c r="G562" s="463"/>
      <c r="H562" s="449"/>
    </row>
    <row r="563" spans="2:8" s="448" customFormat="1" ht="15" customHeight="1" x14ac:dyDescent="0.25">
      <c r="B563" s="950"/>
      <c r="C563" s="951"/>
      <c r="D563" s="455"/>
      <c r="E563" s="460"/>
      <c r="F563" s="577"/>
      <c r="G563" s="463"/>
      <c r="H563" s="449"/>
    </row>
    <row r="564" spans="2:8" s="448" customFormat="1" ht="15" customHeight="1" x14ac:dyDescent="0.25">
      <c r="B564" s="950"/>
      <c r="C564" s="951"/>
      <c r="D564" s="455"/>
      <c r="E564" s="460"/>
      <c r="F564" s="577"/>
      <c r="G564" s="463"/>
      <c r="H564" s="449"/>
    </row>
    <row r="565" spans="2:8" s="448" customFormat="1" ht="15" customHeight="1" x14ac:dyDescent="0.25">
      <c r="B565" s="950"/>
      <c r="C565" s="951"/>
      <c r="D565" s="455"/>
      <c r="E565" s="460"/>
      <c r="F565" s="577"/>
      <c r="G565" s="463"/>
      <c r="H565" s="449"/>
    </row>
    <row r="566" spans="2:8" s="448" customFormat="1" ht="15" customHeight="1" x14ac:dyDescent="0.25">
      <c r="B566" s="950"/>
      <c r="C566" s="951"/>
      <c r="D566" s="455"/>
      <c r="E566" s="460"/>
      <c r="F566" s="577"/>
      <c r="G566" s="463"/>
      <c r="H566" s="449"/>
    </row>
    <row r="567" spans="2:8" s="448" customFormat="1" ht="15" customHeight="1" x14ac:dyDescent="0.25">
      <c r="B567" s="950"/>
      <c r="C567" s="951"/>
      <c r="D567" s="455"/>
      <c r="E567" s="460"/>
      <c r="F567" s="577"/>
      <c r="G567" s="463"/>
      <c r="H567" s="449"/>
    </row>
    <row r="568" spans="2:8" s="448" customFormat="1" ht="15" customHeight="1" x14ac:dyDescent="0.25">
      <c r="B568" s="950"/>
      <c r="C568" s="951"/>
      <c r="D568" s="455"/>
      <c r="E568" s="460"/>
      <c r="F568" s="577"/>
      <c r="G568" s="463"/>
      <c r="H568" s="449"/>
    </row>
    <row r="569" spans="2:8" s="448" customFormat="1" ht="15" customHeight="1" x14ac:dyDescent="0.25">
      <c r="B569" s="950"/>
      <c r="C569" s="951"/>
      <c r="D569" s="455"/>
      <c r="E569" s="460"/>
      <c r="F569" s="577"/>
      <c r="G569" s="463"/>
      <c r="H569" s="449"/>
    </row>
    <row r="570" spans="2:8" s="448" customFormat="1" ht="15" customHeight="1" x14ac:dyDescent="0.25">
      <c r="B570" s="950"/>
      <c r="C570" s="951"/>
      <c r="D570" s="455"/>
      <c r="E570" s="460"/>
      <c r="F570" s="577"/>
      <c r="G570" s="463"/>
      <c r="H570" s="449"/>
    </row>
    <row r="571" spans="2:8" s="448" customFormat="1" ht="15" customHeight="1" x14ac:dyDescent="0.25">
      <c r="B571" s="950"/>
      <c r="C571" s="951"/>
      <c r="D571" s="455"/>
      <c r="E571" s="460"/>
      <c r="F571" s="577"/>
      <c r="G571" s="463"/>
      <c r="H571" s="449"/>
    </row>
    <row r="572" spans="2:8" s="448" customFormat="1" ht="15" customHeight="1" x14ac:dyDescent="0.25">
      <c r="B572" s="950"/>
      <c r="C572" s="951"/>
      <c r="D572" s="455"/>
      <c r="E572" s="460"/>
      <c r="F572" s="577"/>
      <c r="G572" s="463"/>
      <c r="H572" s="449"/>
    </row>
    <row r="573" spans="2:8" s="448" customFormat="1" ht="15" customHeight="1" x14ac:dyDescent="0.25">
      <c r="B573" s="950"/>
      <c r="C573" s="951"/>
      <c r="D573" s="455"/>
      <c r="E573" s="460"/>
      <c r="F573" s="577"/>
      <c r="G573" s="463"/>
      <c r="H573" s="449"/>
    </row>
    <row r="574" spans="2:8" s="448" customFormat="1" ht="15" customHeight="1" x14ac:dyDescent="0.25">
      <c r="B574" s="950"/>
      <c r="C574" s="951"/>
      <c r="D574" s="455"/>
      <c r="E574" s="460"/>
      <c r="F574" s="577"/>
      <c r="G574" s="463"/>
      <c r="H574" s="449"/>
    </row>
    <row r="575" spans="2:8" s="448" customFormat="1" ht="15" customHeight="1" x14ac:dyDescent="0.25">
      <c r="B575" s="950"/>
      <c r="C575" s="951"/>
      <c r="D575" s="455"/>
      <c r="E575" s="460"/>
      <c r="F575" s="577"/>
      <c r="G575" s="463"/>
      <c r="H575" s="449"/>
    </row>
    <row r="576" spans="2:8" s="448" customFormat="1" ht="15" customHeight="1" x14ac:dyDescent="0.25">
      <c r="B576" s="950"/>
      <c r="C576" s="951"/>
      <c r="D576" s="455"/>
      <c r="E576" s="460"/>
      <c r="F576" s="577"/>
      <c r="G576" s="463"/>
      <c r="H576" s="449"/>
    </row>
    <row r="577" spans="2:8" s="448" customFormat="1" ht="15" customHeight="1" x14ac:dyDescent="0.25">
      <c r="B577" s="950"/>
      <c r="C577" s="951"/>
      <c r="D577" s="455"/>
      <c r="E577" s="460"/>
      <c r="F577" s="577"/>
      <c r="G577" s="463"/>
      <c r="H577" s="449"/>
    </row>
    <row r="578" spans="2:8" s="448" customFormat="1" ht="15" customHeight="1" x14ac:dyDescent="0.25">
      <c r="B578" s="950"/>
      <c r="C578" s="951"/>
      <c r="D578" s="455"/>
      <c r="E578" s="460"/>
      <c r="F578" s="577"/>
      <c r="G578" s="463"/>
      <c r="H578" s="449"/>
    </row>
    <row r="579" spans="2:8" s="448" customFormat="1" ht="15" customHeight="1" x14ac:dyDescent="0.25">
      <c r="B579" s="950"/>
      <c r="C579" s="951"/>
      <c r="D579" s="455"/>
      <c r="E579" s="460"/>
      <c r="F579" s="577"/>
      <c r="G579" s="463"/>
      <c r="H579" s="449"/>
    </row>
    <row r="580" spans="2:8" s="448" customFormat="1" ht="15" customHeight="1" x14ac:dyDescent="0.25">
      <c r="B580" s="950"/>
      <c r="C580" s="951"/>
      <c r="D580" s="455"/>
      <c r="E580" s="460"/>
      <c r="F580" s="577"/>
      <c r="G580" s="463"/>
      <c r="H580" s="449"/>
    </row>
    <row r="581" spans="2:8" s="448" customFormat="1" ht="15" customHeight="1" x14ac:dyDescent="0.25">
      <c r="B581" s="950"/>
      <c r="C581" s="951"/>
      <c r="D581" s="455"/>
      <c r="E581" s="460"/>
      <c r="F581" s="577"/>
      <c r="G581" s="463"/>
      <c r="H581" s="449"/>
    </row>
    <row r="582" spans="2:8" s="448" customFormat="1" ht="15" customHeight="1" x14ac:dyDescent="0.25">
      <c r="B582" s="950"/>
      <c r="C582" s="951"/>
      <c r="D582" s="455"/>
      <c r="E582" s="460"/>
      <c r="F582" s="577"/>
      <c r="G582" s="463"/>
      <c r="H582" s="449"/>
    </row>
    <row r="583" spans="2:8" s="448" customFormat="1" ht="15" customHeight="1" x14ac:dyDescent="0.25">
      <c r="B583" s="950"/>
      <c r="C583" s="951"/>
      <c r="D583" s="455"/>
      <c r="E583" s="460"/>
      <c r="F583" s="577"/>
      <c r="G583" s="463"/>
      <c r="H583" s="449"/>
    </row>
    <row r="584" spans="2:8" s="448" customFormat="1" ht="15" customHeight="1" x14ac:dyDescent="0.25">
      <c r="B584" s="950"/>
      <c r="C584" s="951"/>
      <c r="D584" s="455"/>
      <c r="E584" s="460"/>
      <c r="F584" s="577"/>
      <c r="G584" s="463"/>
      <c r="H584" s="449"/>
    </row>
    <row r="585" spans="2:8" s="448" customFormat="1" ht="15" customHeight="1" x14ac:dyDescent="0.25">
      <c r="B585" s="950"/>
      <c r="C585" s="951"/>
      <c r="D585" s="455"/>
      <c r="E585" s="460"/>
      <c r="F585" s="577"/>
      <c r="G585" s="463"/>
      <c r="H585" s="449"/>
    </row>
    <row r="586" spans="2:8" s="448" customFormat="1" ht="15" customHeight="1" x14ac:dyDescent="0.25">
      <c r="B586" s="950"/>
      <c r="C586" s="951"/>
      <c r="D586" s="455"/>
      <c r="E586" s="460"/>
      <c r="F586" s="577"/>
      <c r="G586" s="463"/>
      <c r="H586" s="449"/>
    </row>
    <row r="587" spans="2:8" s="448" customFormat="1" ht="15" customHeight="1" x14ac:dyDescent="0.25">
      <c r="B587" s="950"/>
      <c r="C587" s="951"/>
      <c r="D587" s="455"/>
      <c r="E587" s="460"/>
      <c r="F587" s="577"/>
      <c r="G587" s="463"/>
      <c r="H587" s="449"/>
    </row>
    <row r="588" spans="2:8" s="448" customFormat="1" ht="15" customHeight="1" x14ac:dyDescent="0.25">
      <c r="B588" s="950"/>
      <c r="C588" s="951"/>
      <c r="D588" s="455"/>
      <c r="E588" s="460"/>
      <c r="F588" s="577"/>
      <c r="G588" s="463"/>
      <c r="H588" s="449"/>
    </row>
    <row r="589" spans="2:8" s="448" customFormat="1" ht="15" customHeight="1" x14ac:dyDescent="0.25">
      <c r="B589" s="950"/>
      <c r="C589" s="951"/>
      <c r="D589" s="455"/>
      <c r="E589" s="460"/>
      <c r="F589" s="577"/>
      <c r="G589" s="463"/>
      <c r="H589" s="449"/>
    </row>
    <row r="590" spans="2:8" s="448" customFormat="1" ht="15" customHeight="1" x14ac:dyDescent="0.25">
      <c r="B590" s="950"/>
      <c r="C590" s="951"/>
      <c r="D590" s="455"/>
      <c r="E590" s="460"/>
      <c r="F590" s="577"/>
      <c r="G590" s="463"/>
      <c r="H590" s="449"/>
    </row>
    <row r="591" spans="2:8" s="448" customFormat="1" ht="15" customHeight="1" x14ac:dyDescent="0.25">
      <c r="B591" s="950"/>
      <c r="C591" s="951"/>
      <c r="D591" s="455"/>
      <c r="E591" s="460"/>
      <c r="F591" s="577"/>
      <c r="G591" s="463"/>
      <c r="H591" s="449"/>
    </row>
    <row r="592" spans="2:8" s="448" customFormat="1" ht="15" customHeight="1" x14ac:dyDescent="0.25">
      <c r="B592" s="950"/>
      <c r="C592" s="951"/>
      <c r="D592" s="455"/>
      <c r="E592" s="460"/>
      <c r="F592" s="577"/>
      <c r="G592" s="463"/>
      <c r="H592" s="449"/>
    </row>
    <row r="593" spans="2:8" s="448" customFormat="1" ht="15" customHeight="1" x14ac:dyDescent="0.25">
      <c r="B593" s="950"/>
      <c r="C593" s="951"/>
      <c r="D593" s="455"/>
      <c r="E593" s="460"/>
      <c r="F593" s="577"/>
      <c r="G593" s="463"/>
      <c r="H593" s="449"/>
    </row>
    <row r="594" spans="2:8" s="448" customFormat="1" ht="15" customHeight="1" x14ac:dyDescent="0.25">
      <c r="B594" s="950"/>
      <c r="C594" s="951"/>
      <c r="D594" s="455"/>
      <c r="E594" s="460"/>
      <c r="F594" s="577"/>
      <c r="G594" s="463"/>
      <c r="H594" s="449"/>
    </row>
    <row r="595" spans="2:8" s="448" customFormat="1" ht="15" customHeight="1" x14ac:dyDescent="0.25">
      <c r="B595" s="950"/>
      <c r="C595" s="951"/>
      <c r="D595" s="455"/>
      <c r="E595" s="460"/>
      <c r="F595" s="577"/>
      <c r="G595" s="463"/>
      <c r="H595" s="449"/>
    </row>
    <row r="596" spans="2:8" s="448" customFormat="1" ht="15" customHeight="1" x14ac:dyDescent="0.25">
      <c r="B596" s="950"/>
      <c r="C596" s="951"/>
      <c r="D596" s="455"/>
      <c r="E596" s="460"/>
      <c r="F596" s="577"/>
      <c r="G596" s="463"/>
      <c r="H596" s="449"/>
    </row>
    <row r="597" spans="2:8" s="448" customFormat="1" ht="15" customHeight="1" x14ac:dyDescent="0.25">
      <c r="B597" s="950"/>
      <c r="C597" s="951"/>
      <c r="D597" s="455"/>
      <c r="E597" s="460"/>
      <c r="F597" s="577"/>
      <c r="G597" s="463"/>
      <c r="H597" s="449"/>
    </row>
    <row r="598" spans="2:8" s="448" customFormat="1" ht="15" customHeight="1" x14ac:dyDescent="0.25">
      <c r="B598" s="950"/>
      <c r="C598" s="951"/>
      <c r="D598" s="455"/>
      <c r="E598" s="460"/>
      <c r="F598" s="577"/>
      <c r="G598" s="463"/>
      <c r="H598" s="449"/>
    </row>
    <row r="599" spans="2:8" s="448" customFormat="1" ht="15" customHeight="1" x14ac:dyDescent="0.25">
      <c r="B599" s="950"/>
      <c r="C599" s="951"/>
      <c r="D599" s="455"/>
      <c r="E599" s="460"/>
      <c r="F599" s="577"/>
      <c r="G599" s="463"/>
      <c r="H599" s="449"/>
    </row>
    <row r="600" spans="2:8" s="448" customFormat="1" ht="15" customHeight="1" x14ac:dyDescent="0.25">
      <c r="B600" s="950"/>
      <c r="C600" s="951"/>
      <c r="D600" s="455"/>
      <c r="E600" s="460"/>
      <c r="F600" s="577"/>
      <c r="G600" s="463"/>
      <c r="H600" s="449"/>
    </row>
    <row r="601" spans="2:8" s="448" customFormat="1" ht="15" customHeight="1" x14ac:dyDescent="0.25">
      <c r="B601" s="950"/>
      <c r="C601" s="951"/>
      <c r="D601" s="455"/>
      <c r="E601" s="460"/>
      <c r="F601" s="577"/>
      <c r="G601" s="463"/>
      <c r="H601" s="449"/>
    </row>
    <row r="602" spans="2:8" s="448" customFormat="1" ht="15" customHeight="1" x14ac:dyDescent="0.25">
      <c r="B602" s="950"/>
      <c r="C602" s="951"/>
      <c r="D602" s="455"/>
      <c r="E602" s="460"/>
      <c r="F602" s="577"/>
      <c r="G602" s="463"/>
      <c r="H602" s="449"/>
    </row>
    <row r="603" spans="2:8" s="448" customFormat="1" ht="15" customHeight="1" x14ac:dyDescent="0.25">
      <c r="B603" s="950"/>
      <c r="C603" s="951"/>
      <c r="D603" s="455"/>
      <c r="E603" s="460"/>
      <c r="F603" s="577"/>
      <c r="G603" s="463"/>
      <c r="H603" s="449"/>
    </row>
    <row r="604" spans="2:8" s="448" customFormat="1" ht="15" customHeight="1" x14ac:dyDescent="0.25">
      <c r="B604" s="950"/>
      <c r="C604" s="951"/>
      <c r="D604" s="455"/>
      <c r="E604" s="460"/>
      <c r="F604" s="577"/>
      <c r="G604" s="463"/>
      <c r="H604" s="449"/>
    </row>
    <row r="605" spans="2:8" s="448" customFormat="1" ht="15" customHeight="1" x14ac:dyDescent="0.25">
      <c r="B605" s="950"/>
      <c r="C605" s="951"/>
      <c r="D605" s="455"/>
      <c r="E605" s="460"/>
      <c r="F605" s="577"/>
      <c r="G605" s="463"/>
      <c r="H605" s="449"/>
    </row>
    <row r="606" spans="2:8" s="448" customFormat="1" ht="15" customHeight="1" x14ac:dyDescent="0.25">
      <c r="B606" s="950"/>
      <c r="C606" s="951"/>
      <c r="D606" s="455"/>
      <c r="E606" s="460"/>
      <c r="F606" s="577"/>
      <c r="G606" s="463"/>
      <c r="H606" s="449"/>
    </row>
    <row r="607" spans="2:8" s="448" customFormat="1" ht="15" customHeight="1" x14ac:dyDescent="0.25">
      <c r="B607" s="950"/>
      <c r="C607" s="951"/>
      <c r="D607" s="455"/>
      <c r="E607" s="460"/>
      <c r="F607" s="577"/>
      <c r="G607" s="463"/>
      <c r="H607" s="449"/>
    </row>
    <row r="608" spans="2:8" s="448" customFormat="1" ht="15" customHeight="1" x14ac:dyDescent="0.25">
      <c r="B608" s="950"/>
      <c r="C608" s="951"/>
      <c r="D608" s="455"/>
      <c r="E608" s="460"/>
      <c r="F608" s="577"/>
      <c r="G608" s="463"/>
      <c r="H608" s="449"/>
    </row>
    <row r="609" spans="2:8" s="448" customFormat="1" ht="15" customHeight="1" x14ac:dyDescent="0.25">
      <c r="B609" s="950"/>
      <c r="C609" s="951"/>
      <c r="D609" s="455"/>
      <c r="E609" s="460"/>
      <c r="F609" s="577"/>
      <c r="G609" s="463"/>
      <c r="H609" s="449"/>
    </row>
    <row r="610" spans="2:8" s="448" customFormat="1" ht="15" customHeight="1" x14ac:dyDescent="0.25">
      <c r="B610" s="950"/>
      <c r="C610" s="951"/>
      <c r="D610" s="455"/>
      <c r="E610" s="460"/>
      <c r="F610" s="577"/>
      <c r="G610" s="463"/>
      <c r="H610" s="449"/>
    </row>
    <row r="611" spans="2:8" s="448" customFormat="1" ht="15" customHeight="1" x14ac:dyDescent="0.25">
      <c r="B611" s="950"/>
      <c r="C611" s="951"/>
      <c r="D611" s="455"/>
      <c r="E611" s="460"/>
      <c r="F611" s="577"/>
      <c r="G611" s="463"/>
      <c r="H611" s="449"/>
    </row>
    <row r="612" spans="2:8" s="448" customFormat="1" ht="15" customHeight="1" x14ac:dyDescent="0.25">
      <c r="B612" s="950"/>
      <c r="C612" s="951"/>
      <c r="D612" s="455"/>
      <c r="E612" s="460"/>
      <c r="F612" s="577"/>
      <c r="G612" s="463"/>
      <c r="H612" s="449"/>
    </row>
    <row r="613" spans="2:8" s="448" customFormat="1" ht="15" customHeight="1" x14ac:dyDescent="0.25">
      <c r="B613" s="950"/>
      <c r="C613" s="951"/>
      <c r="D613" s="455"/>
      <c r="E613" s="460"/>
      <c r="F613" s="577"/>
      <c r="G613" s="463"/>
      <c r="H613" s="449"/>
    </row>
    <row r="614" spans="2:8" s="448" customFormat="1" ht="15" customHeight="1" x14ac:dyDescent="0.25">
      <c r="B614" s="950"/>
      <c r="C614" s="951"/>
      <c r="D614" s="455"/>
      <c r="E614" s="460"/>
      <c r="F614" s="577"/>
      <c r="G614" s="463"/>
      <c r="H614" s="449"/>
    </row>
    <row r="615" spans="2:8" s="448" customFormat="1" ht="15" customHeight="1" x14ac:dyDescent="0.25">
      <c r="B615" s="950"/>
      <c r="C615" s="951"/>
      <c r="D615" s="455"/>
      <c r="E615" s="460"/>
      <c r="F615" s="577"/>
      <c r="G615" s="463"/>
      <c r="H615" s="449"/>
    </row>
    <row r="616" spans="2:8" s="448" customFormat="1" ht="15" customHeight="1" x14ac:dyDescent="0.25">
      <c r="B616" s="950"/>
      <c r="C616" s="951"/>
      <c r="D616" s="455"/>
      <c r="E616" s="460"/>
      <c r="F616" s="577"/>
      <c r="G616" s="463"/>
      <c r="H616" s="449"/>
    </row>
    <row r="617" spans="2:8" s="448" customFormat="1" ht="15" customHeight="1" x14ac:dyDescent="0.25">
      <c r="B617" s="950"/>
      <c r="C617" s="951"/>
      <c r="D617" s="455"/>
      <c r="E617" s="460"/>
      <c r="F617" s="577"/>
      <c r="G617" s="463"/>
      <c r="H617" s="449"/>
    </row>
    <row r="618" spans="2:8" s="448" customFormat="1" ht="15" customHeight="1" x14ac:dyDescent="0.25">
      <c r="B618" s="950"/>
      <c r="C618" s="951"/>
      <c r="D618" s="455"/>
      <c r="E618" s="460"/>
      <c r="F618" s="577"/>
      <c r="G618" s="463"/>
      <c r="H618" s="449"/>
    </row>
    <row r="619" spans="2:8" s="448" customFormat="1" ht="15" customHeight="1" x14ac:dyDescent="0.25">
      <c r="B619" s="950"/>
      <c r="C619" s="951"/>
      <c r="D619" s="455"/>
      <c r="E619" s="460"/>
      <c r="F619" s="577"/>
      <c r="G619" s="463"/>
      <c r="H619" s="449"/>
    </row>
    <row r="620" spans="2:8" s="448" customFormat="1" ht="15" customHeight="1" x14ac:dyDescent="0.25">
      <c r="B620" s="950"/>
      <c r="C620" s="951"/>
      <c r="D620" s="455"/>
      <c r="E620" s="460"/>
      <c r="F620" s="577"/>
      <c r="G620" s="463"/>
      <c r="H620" s="449"/>
    </row>
    <row r="621" spans="2:8" s="448" customFormat="1" ht="15" customHeight="1" x14ac:dyDescent="0.25">
      <c r="B621" s="950"/>
      <c r="C621" s="951"/>
      <c r="D621" s="455"/>
      <c r="E621" s="460"/>
      <c r="F621" s="577"/>
      <c r="G621" s="463"/>
      <c r="H621" s="449"/>
    </row>
    <row r="622" spans="2:8" s="448" customFormat="1" ht="15" customHeight="1" x14ac:dyDescent="0.25">
      <c r="B622" s="950"/>
      <c r="C622" s="951"/>
      <c r="D622" s="455"/>
      <c r="E622" s="460"/>
      <c r="F622" s="577"/>
      <c r="G622" s="463"/>
      <c r="H622" s="449"/>
    </row>
    <row r="623" spans="2:8" s="448" customFormat="1" ht="15" customHeight="1" x14ac:dyDescent="0.25">
      <c r="B623" s="950"/>
      <c r="C623" s="951"/>
      <c r="D623" s="455"/>
      <c r="E623" s="460"/>
      <c r="F623" s="577"/>
      <c r="G623" s="463"/>
      <c r="H623" s="449"/>
    </row>
    <row r="624" spans="2:8" s="448" customFormat="1" ht="15" customHeight="1" x14ac:dyDescent="0.25">
      <c r="B624" s="950"/>
      <c r="C624" s="951"/>
      <c r="D624" s="455"/>
      <c r="E624" s="460"/>
      <c r="F624" s="577"/>
      <c r="G624" s="463"/>
      <c r="H624" s="449"/>
    </row>
    <row r="625" spans="2:8" s="448" customFormat="1" ht="15" customHeight="1" x14ac:dyDescent="0.25">
      <c r="B625" s="950"/>
      <c r="C625" s="951"/>
      <c r="D625" s="455"/>
      <c r="E625" s="460"/>
      <c r="F625" s="577"/>
      <c r="G625" s="463"/>
      <c r="H625" s="449"/>
    </row>
    <row r="626" spans="2:8" s="448" customFormat="1" ht="15" customHeight="1" x14ac:dyDescent="0.25">
      <c r="B626" s="950"/>
      <c r="C626" s="951"/>
      <c r="D626" s="455"/>
      <c r="E626" s="460"/>
      <c r="F626" s="577"/>
      <c r="G626" s="463"/>
      <c r="H626" s="449"/>
    </row>
    <row r="627" spans="2:8" s="448" customFormat="1" ht="15" customHeight="1" x14ac:dyDescent="0.25">
      <c r="B627" s="950"/>
      <c r="C627" s="951"/>
      <c r="D627" s="455"/>
      <c r="E627" s="460"/>
      <c r="F627" s="577"/>
      <c r="G627" s="463"/>
      <c r="H627" s="449"/>
    </row>
    <row r="628" spans="2:8" s="448" customFormat="1" ht="15" customHeight="1" x14ac:dyDescent="0.25">
      <c r="B628" s="950"/>
      <c r="C628" s="951"/>
      <c r="D628" s="455"/>
      <c r="E628" s="460"/>
      <c r="F628" s="577"/>
      <c r="G628" s="463"/>
      <c r="H628" s="449"/>
    </row>
    <row r="629" spans="2:8" s="448" customFormat="1" ht="15" customHeight="1" x14ac:dyDescent="0.25">
      <c r="B629" s="950"/>
      <c r="C629" s="951"/>
      <c r="D629" s="455"/>
      <c r="E629" s="460"/>
      <c r="F629" s="577"/>
      <c r="G629" s="463"/>
      <c r="H629" s="449"/>
    </row>
    <row r="630" spans="2:8" s="448" customFormat="1" ht="15" customHeight="1" x14ac:dyDescent="0.25">
      <c r="B630" s="950"/>
      <c r="C630" s="951"/>
      <c r="D630" s="455"/>
      <c r="E630" s="460"/>
      <c r="F630" s="577"/>
      <c r="G630" s="463"/>
      <c r="H630" s="449"/>
    </row>
    <row r="631" spans="2:8" s="448" customFormat="1" ht="15" customHeight="1" x14ac:dyDescent="0.25">
      <c r="B631" s="950"/>
      <c r="C631" s="951"/>
      <c r="D631" s="455"/>
      <c r="E631" s="460"/>
      <c r="F631" s="577"/>
      <c r="G631" s="463"/>
      <c r="H631" s="449"/>
    </row>
    <row r="632" spans="2:8" s="448" customFormat="1" ht="15" customHeight="1" x14ac:dyDescent="0.25">
      <c r="B632" s="950"/>
      <c r="C632" s="951"/>
      <c r="D632" s="455"/>
      <c r="E632" s="460"/>
      <c r="F632" s="577"/>
      <c r="G632" s="463"/>
      <c r="H632" s="449"/>
    </row>
    <row r="633" spans="2:8" s="448" customFormat="1" ht="15" customHeight="1" x14ac:dyDescent="0.25">
      <c r="B633" s="950"/>
      <c r="C633" s="951"/>
      <c r="D633" s="455"/>
      <c r="E633" s="460"/>
      <c r="F633" s="577"/>
      <c r="G633" s="463"/>
      <c r="H633" s="449"/>
    </row>
    <row r="634" spans="2:8" s="448" customFormat="1" ht="15" customHeight="1" x14ac:dyDescent="0.25">
      <c r="B634" s="950"/>
      <c r="C634" s="951"/>
      <c r="D634" s="455"/>
      <c r="E634" s="460"/>
      <c r="F634" s="577"/>
      <c r="G634" s="463"/>
      <c r="H634" s="449"/>
    </row>
    <row r="635" spans="2:8" s="448" customFormat="1" ht="15" customHeight="1" x14ac:dyDescent="0.25">
      <c r="B635" s="950"/>
      <c r="C635" s="951"/>
      <c r="D635" s="455"/>
      <c r="E635" s="460"/>
      <c r="F635" s="577"/>
      <c r="G635" s="463"/>
      <c r="H635" s="449"/>
    </row>
    <row r="636" spans="2:8" s="448" customFormat="1" ht="15" customHeight="1" x14ac:dyDescent="0.25">
      <c r="B636" s="950"/>
      <c r="C636" s="951"/>
      <c r="D636" s="455"/>
      <c r="E636" s="460"/>
      <c r="F636" s="577"/>
      <c r="G636" s="463"/>
      <c r="H636" s="449"/>
    </row>
    <row r="637" spans="2:8" s="448" customFormat="1" ht="15" customHeight="1" x14ac:dyDescent="0.25">
      <c r="B637" s="950"/>
      <c r="C637" s="951"/>
      <c r="D637" s="455"/>
      <c r="E637" s="460"/>
      <c r="F637" s="577"/>
      <c r="G637" s="463"/>
      <c r="H637" s="449"/>
    </row>
    <row r="638" spans="2:8" s="448" customFormat="1" ht="15" customHeight="1" x14ac:dyDescent="0.25">
      <c r="B638" s="950"/>
      <c r="C638" s="951"/>
      <c r="D638" s="455"/>
      <c r="E638" s="460"/>
      <c r="F638" s="577"/>
      <c r="G638" s="463"/>
      <c r="H638" s="449"/>
    </row>
    <row r="639" spans="2:8" s="448" customFormat="1" ht="15" customHeight="1" x14ac:dyDescent="0.25">
      <c r="B639" s="950"/>
      <c r="C639" s="951"/>
      <c r="D639" s="455"/>
      <c r="E639" s="460"/>
      <c r="F639" s="577"/>
      <c r="G639" s="463"/>
      <c r="H639" s="449"/>
    </row>
    <row r="640" spans="2:8" s="448" customFormat="1" ht="15" customHeight="1" x14ac:dyDescent="0.25">
      <c r="B640" s="950"/>
      <c r="C640" s="951"/>
      <c r="D640" s="455"/>
      <c r="E640" s="460"/>
      <c r="F640" s="577"/>
      <c r="G640" s="463"/>
      <c r="H640" s="449"/>
    </row>
    <row r="641" spans="2:8" s="448" customFormat="1" ht="15" customHeight="1" x14ac:dyDescent="0.25">
      <c r="B641" s="950"/>
      <c r="C641" s="951"/>
      <c r="D641" s="455"/>
      <c r="E641" s="460"/>
      <c r="F641" s="577"/>
      <c r="G641" s="463"/>
      <c r="H641" s="449"/>
    </row>
    <row r="642" spans="2:8" s="448" customFormat="1" ht="15" customHeight="1" x14ac:dyDescent="0.25">
      <c r="B642" s="950"/>
      <c r="C642" s="951"/>
      <c r="D642" s="455"/>
      <c r="E642" s="460"/>
      <c r="F642" s="577"/>
      <c r="G642" s="463"/>
      <c r="H642" s="449"/>
    </row>
    <row r="643" spans="2:8" s="448" customFormat="1" ht="15" customHeight="1" x14ac:dyDescent="0.25">
      <c r="B643" s="950"/>
      <c r="C643" s="951"/>
      <c r="D643" s="455"/>
      <c r="E643" s="460"/>
      <c r="F643" s="577"/>
      <c r="G643" s="463"/>
      <c r="H643" s="449"/>
    </row>
    <row r="644" spans="2:8" s="448" customFormat="1" ht="15" customHeight="1" x14ac:dyDescent="0.25">
      <c r="B644" s="950"/>
      <c r="C644" s="951"/>
      <c r="D644" s="455"/>
      <c r="E644" s="460"/>
      <c r="F644" s="577"/>
      <c r="G644" s="463"/>
      <c r="H644" s="449"/>
    </row>
    <row r="645" spans="2:8" s="448" customFormat="1" ht="15" customHeight="1" x14ac:dyDescent="0.25">
      <c r="B645" s="950"/>
      <c r="C645" s="951"/>
      <c r="D645" s="455"/>
      <c r="E645" s="460"/>
      <c r="F645" s="577"/>
      <c r="G645" s="463"/>
      <c r="H645" s="449"/>
    </row>
    <row r="646" spans="2:8" s="448" customFormat="1" ht="15" customHeight="1" x14ac:dyDescent="0.25">
      <c r="B646" s="950"/>
      <c r="C646" s="951"/>
      <c r="D646" s="455"/>
      <c r="E646" s="460"/>
      <c r="F646" s="577"/>
      <c r="G646" s="463"/>
      <c r="H646" s="449"/>
    </row>
    <row r="647" spans="2:8" s="448" customFormat="1" ht="15" customHeight="1" x14ac:dyDescent="0.25">
      <c r="B647" s="950"/>
      <c r="C647" s="951"/>
      <c r="D647" s="455"/>
      <c r="E647" s="460"/>
      <c r="F647" s="577"/>
      <c r="G647" s="463"/>
      <c r="H647" s="449"/>
    </row>
    <row r="648" spans="2:8" s="448" customFormat="1" ht="15" customHeight="1" x14ac:dyDescent="0.25">
      <c r="B648" s="950"/>
      <c r="C648" s="951"/>
      <c r="D648" s="455"/>
      <c r="E648" s="460"/>
      <c r="F648" s="577"/>
      <c r="G648" s="463"/>
      <c r="H648" s="449"/>
    </row>
    <row r="649" spans="2:8" s="448" customFormat="1" ht="15" customHeight="1" x14ac:dyDescent="0.25">
      <c r="B649" s="950"/>
      <c r="C649" s="951"/>
      <c r="D649" s="455"/>
      <c r="E649" s="460"/>
      <c r="F649" s="577"/>
      <c r="G649" s="463"/>
      <c r="H649" s="449"/>
    </row>
    <row r="650" spans="2:8" s="448" customFormat="1" ht="15" customHeight="1" x14ac:dyDescent="0.25">
      <c r="B650" s="950"/>
      <c r="C650" s="951"/>
      <c r="D650" s="455"/>
      <c r="E650" s="460"/>
      <c r="F650" s="577"/>
      <c r="G650" s="463"/>
      <c r="H650" s="449"/>
    </row>
    <row r="651" spans="2:8" s="448" customFormat="1" ht="15" customHeight="1" x14ac:dyDescent="0.25">
      <c r="B651" s="950"/>
      <c r="C651" s="951"/>
      <c r="D651" s="455"/>
      <c r="E651" s="460"/>
      <c r="F651" s="577"/>
      <c r="G651" s="463"/>
      <c r="H651" s="449"/>
    </row>
    <row r="652" spans="2:8" s="448" customFormat="1" ht="15" customHeight="1" x14ac:dyDescent="0.25">
      <c r="B652" s="950"/>
      <c r="C652" s="951"/>
      <c r="D652" s="455"/>
      <c r="E652" s="460"/>
      <c r="F652" s="577"/>
      <c r="G652" s="463"/>
      <c r="H652" s="449"/>
    </row>
    <row r="653" spans="2:8" s="448" customFormat="1" ht="15" customHeight="1" x14ac:dyDescent="0.25">
      <c r="B653" s="950"/>
      <c r="C653" s="951"/>
      <c r="D653" s="455"/>
      <c r="E653" s="460"/>
      <c r="F653" s="577"/>
      <c r="G653" s="463"/>
      <c r="H653" s="449"/>
    </row>
    <row r="654" spans="2:8" s="448" customFormat="1" ht="15" customHeight="1" x14ac:dyDescent="0.25">
      <c r="B654" s="950"/>
      <c r="C654" s="951"/>
      <c r="D654" s="455"/>
      <c r="E654" s="460"/>
      <c r="F654" s="577"/>
      <c r="G654" s="463"/>
      <c r="H654" s="449"/>
    </row>
    <row r="655" spans="2:8" s="448" customFormat="1" ht="15" customHeight="1" x14ac:dyDescent="0.25">
      <c r="B655" s="950"/>
      <c r="C655" s="951"/>
      <c r="D655" s="455"/>
      <c r="E655" s="460"/>
      <c r="F655" s="577"/>
      <c r="G655" s="463"/>
      <c r="H655" s="449"/>
    </row>
    <row r="656" spans="2:8" s="448" customFormat="1" ht="15" customHeight="1" x14ac:dyDescent="0.25">
      <c r="B656" s="950"/>
      <c r="C656" s="951"/>
      <c r="D656" s="455"/>
      <c r="E656" s="460"/>
      <c r="F656" s="577"/>
      <c r="G656" s="463"/>
      <c r="H656" s="449"/>
    </row>
    <row r="657" spans="2:8" s="448" customFormat="1" ht="15" customHeight="1" x14ac:dyDescent="0.25">
      <c r="B657" s="950"/>
      <c r="C657" s="951"/>
      <c r="D657" s="455"/>
      <c r="E657" s="460"/>
      <c r="F657" s="577"/>
      <c r="G657" s="463"/>
      <c r="H657" s="449"/>
    </row>
    <row r="658" spans="2:8" s="448" customFormat="1" ht="15" customHeight="1" x14ac:dyDescent="0.25">
      <c r="B658" s="950"/>
      <c r="C658" s="951"/>
      <c r="D658" s="455"/>
      <c r="E658" s="460"/>
      <c r="F658" s="577"/>
      <c r="G658" s="463"/>
      <c r="H658" s="449"/>
    </row>
    <row r="659" spans="2:8" s="448" customFormat="1" ht="15" customHeight="1" x14ac:dyDescent="0.25">
      <c r="B659" s="950"/>
      <c r="C659" s="951"/>
      <c r="D659" s="455"/>
      <c r="E659" s="460"/>
      <c r="F659" s="577"/>
      <c r="G659" s="463"/>
      <c r="H659" s="449"/>
    </row>
    <row r="660" spans="2:8" s="448" customFormat="1" ht="15" customHeight="1" x14ac:dyDescent="0.25">
      <c r="B660" s="950"/>
      <c r="C660" s="951"/>
      <c r="D660" s="455"/>
      <c r="E660" s="460"/>
      <c r="F660" s="577"/>
      <c r="G660" s="463"/>
      <c r="H660" s="449"/>
    </row>
    <row r="661" spans="2:8" s="448" customFormat="1" ht="15" customHeight="1" x14ac:dyDescent="0.25">
      <c r="B661" s="950"/>
      <c r="C661" s="951"/>
      <c r="D661" s="455"/>
      <c r="E661" s="460"/>
      <c r="F661" s="577"/>
      <c r="G661" s="463"/>
      <c r="H661" s="449"/>
    </row>
    <row r="662" spans="2:8" s="448" customFormat="1" ht="15" customHeight="1" x14ac:dyDescent="0.25">
      <c r="B662" s="950"/>
      <c r="C662" s="951"/>
      <c r="D662" s="455"/>
      <c r="E662" s="460"/>
      <c r="F662" s="577"/>
      <c r="G662" s="463"/>
      <c r="H662" s="449"/>
    </row>
    <row r="663" spans="2:8" s="448" customFormat="1" ht="15" customHeight="1" x14ac:dyDescent="0.25">
      <c r="B663" s="950"/>
      <c r="C663" s="951"/>
      <c r="D663" s="455"/>
      <c r="E663" s="460"/>
      <c r="F663" s="577"/>
      <c r="G663" s="463"/>
      <c r="H663" s="449"/>
    </row>
    <row r="664" spans="2:8" s="448" customFormat="1" ht="15" customHeight="1" x14ac:dyDescent="0.25">
      <c r="B664" s="950"/>
      <c r="C664" s="951"/>
      <c r="D664" s="455"/>
      <c r="E664" s="460"/>
      <c r="F664" s="577"/>
      <c r="G664" s="463"/>
      <c r="H664" s="449"/>
    </row>
    <row r="665" spans="2:8" s="448" customFormat="1" ht="15" customHeight="1" x14ac:dyDescent="0.25">
      <c r="B665" s="950"/>
      <c r="C665" s="951"/>
      <c r="D665" s="455"/>
      <c r="E665" s="460"/>
      <c r="F665" s="577"/>
      <c r="G665" s="463"/>
      <c r="H665" s="449"/>
    </row>
    <row r="666" spans="2:8" s="448" customFormat="1" ht="15" customHeight="1" x14ac:dyDescent="0.25">
      <c r="B666" s="950"/>
      <c r="C666" s="951"/>
      <c r="D666" s="455"/>
      <c r="E666" s="460"/>
      <c r="F666" s="577"/>
      <c r="G666" s="463"/>
      <c r="H666" s="449"/>
    </row>
    <row r="667" spans="2:8" s="448" customFormat="1" ht="15" customHeight="1" x14ac:dyDescent="0.25">
      <c r="B667" s="950"/>
      <c r="C667" s="951"/>
      <c r="D667" s="455"/>
      <c r="E667" s="460"/>
      <c r="F667" s="577"/>
      <c r="G667" s="463"/>
      <c r="H667" s="449"/>
    </row>
    <row r="668" spans="2:8" s="448" customFormat="1" ht="15" customHeight="1" x14ac:dyDescent="0.25">
      <c r="B668" s="950"/>
      <c r="C668" s="951"/>
      <c r="D668" s="455"/>
      <c r="E668" s="460"/>
      <c r="F668" s="577"/>
      <c r="G668" s="463"/>
      <c r="H668" s="449"/>
    </row>
    <row r="669" spans="2:8" s="448" customFormat="1" ht="15" customHeight="1" x14ac:dyDescent="0.25">
      <c r="B669" s="950"/>
      <c r="C669" s="951"/>
      <c r="D669" s="455"/>
      <c r="E669" s="460"/>
      <c r="F669" s="577"/>
      <c r="G669" s="463"/>
      <c r="H669" s="449"/>
    </row>
    <row r="670" spans="2:8" s="448" customFormat="1" ht="15" customHeight="1" x14ac:dyDescent="0.25">
      <c r="B670" s="950"/>
      <c r="C670" s="951"/>
      <c r="D670" s="455"/>
      <c r="E670" s="460"/>
      <c r="F670" s="577"/>
      <c r="G670" s="463"/>
      <c r="H670" s="449"/>
    </row>
    <row r="671" spans="2:8" s="448" customFormat="1" ht="15" customHeight="1" x14ac:dyDescent="0.25">
      <c r="B671" s="950"/>
      <c r="C671" s="951"/>
      <c r="D671" s="455"/>
      <c r="E671" s="460"/>
      <c r="F671" s="577"/>
      <c r="G671" s="463"/>
      <c r="H671" s="449"/>
    </row>
    <row r="672" spans="2:8" s="448" customFormat="1" ht="15" customHeight="1" x14ac:dyDescent="0.25">
      <c r="B672" s="950"/>
      <c r="C672" s="951"/>
      <c r="D672" s="455"/>
      <c r="E672" s="460"/>
      <c r="F672" s="577"/>
      <c r="G672" s="463"/>
      <c r="H672" s="449"/>
    </row>
    <row r="673" spans="2:8" s="448" customFormat="1" ht="15" customHeight="1" x14ac:dyDescent="0.25">
      <c r="B673" s="950"/>
      <c r="C673" s="951"/>
      <c r="D673" s="455"/>
      <c r="E673" s="460"/>
      <c r="F673" s="577"/>
      <c r="G673" s="463"/>
      <c r="H673" s="449"/>
    </row>
    <row r="674" spans="2:8" s="448" customFormat="1" ht="15" customHeight="1" x14ac:dyDescent="0.25">
      <c r="B674" s="950"/>
      <c r="C674" s="951"/>
      <c r="D674" s="455"/>
      <c r="E674" s="460"/>
      <c r="F674" s="577"/>
      <c r="G674" s="463"/>
      <c r="H674" s="449"/>
    </row>
    <row r="675" spans="2:8" s="448" customFormat="1" ht="15" customHeight="1" x14ac:dyDescent="0.25">
      <c r="B675" s="950"/>
      <c r="C675" s="951"/>
      <c r="D675" s="455"/>
      <c r="E675" s="460"/>
      <c r="F675" s="577"/>
      <c r="G675" s="463"/>
      <c r="H675" s="449"/>
    </row>
    <row r="676" spans="2:8" s="448" customFormat="1" ht="15" customHeight="1" x14ac:dyDescent="0.25">
      <c r="B676" s="950"/>
      <c r="C676" s="951"/>
      <c r="D676" s="455"/>
      <c r="E676" s="460"/>
      <c r="F676" s="577"/>
      <c r="G676" s="463"/>
      <c r="H676" s="449"/>
    </row>
    <row r="677" spans="2:8" s="448" customFormat="1" ht="15" customHeight="1" x14ac:dyDescent="0.25">
      <c r="B677" s="950"/>
      <c r="C677" s="951"/>
      <c r="D677" s="455"/>
      <c r="E677" s="460"/>
      <c r="F677" s="577"/>
      <c r="G677" s="463"/>
      <c r="H677" s="449"/>
    </row>
    <row r="678" spans="2:8" s="448" customFormat="1" ht="15" customHeight="1" x14ac:dyDescent="0.25">
      <c r="B678" s="950"/>
      <c r="C678" s="951"/>
      <c r="D678" s="455"/>
      <c r="E678" s="460"/>
      <c r="F678" s="577"/>
      <c r="G678" s="463"/>
      <c r="H678" s="449"/>
    </row>
    <row r="679" spans="2:8" s="448" customFormat="1" ht="15" customHeight="1" x14ac:dyDescent="0.25">
      <c r="B679" s="950"/>
      <c r="C679" s="951"/>
      <c r="D679" s="455"/>
      <c r="E679" s="460"/>
      <c r="F679" s="577"/>
      <c r="G679" s="463"/>
      <c r="H679" s="449"/>
    </row>
    <row r="680" spans="2:8" s="448" customFormat="1" ht="15" customHeight="1" x14ac:dyDescent="0.25">
      <c r="B680" s="950"/>
      <c r="C680" s="951"/>
      <c r="D680" s="455"/>
      <c r="E680" s="460"/>
      <c r="F680" s="577"/>
      <c r="G680" s="463"/>
      <c r="H680" s="449"/>
    </row>
    <row r="681" spans="2:8" s="448" customFormat="1" ht="15" customHeight="1" x14ac:dyDescent="0.25">
      <c r="B681" s="950"/>
      <c r="C681" s="951"/>
      <c r="D681" s="455"/>
      <c r="E681" s="460"/>
      <c r="F681" s="577"/>
      <c r="G681" s="463"/>
      <c r="H681" s="449"/>
    </row>
    <row r="682" spans="2:8" s="448" customFormat="1" ht="15" customHeight="1" x14ac:dyDescent="0.25">
      <c r="B682" s="950"/>
      <c r="C682" s="951"/>
      <c r="D682" s="455"/>
      <c r="E682" s="460"/>
      <c r="F682" s="577"/>
      <c r="G682" s="463"/>
      <c r="H682" s="449"/>
    </row>
    <row r="683" spans="2:8" s="448" customFormat="1" ht="15" customHeight="1" x14ac:dyDescent="0.25">
      <c r="B683" s="950"/>
      <c r="C683" s="951"/>
      <c r="D683" s="455"/>
      <c r="E683" s="460"/>
      <c r="F683" s="577"/>
      <c r="G683" s="463"/>
      <c r="H683" s="449"/>
    </row>
    <row r="684" spans="2:8" s="448" customFormat="1" ht="15" customHeight="1" x14ac:dyDescent="0.25">
      <c r="B684" s="950"/>
      <c r="C684" s="951"/>
      <c r="D684" s="455"/>
      <c r="E684" s="460"/>
      <c r="F684" s="577"/>
      <c r="G684" s="463"/>
      <c r="H684" s="449"/>
    </row>
    <row r="685" spans="2:8" s="448" customFormat="1" ht="15" customHeight="1" x14ac:dyDescent="0.25">
      <c r="B685" s="950"/>
      <c r="C685" s="951"/>
      <c r="D685" s="455"/>
      <c r="E685" s="460"/>
      <c r="F685" s="577"/>
      <c r="G685" s="463"/>
      <c r="H685" s="449"/>
    </row>
    <row r="686" spans="2:8" s="448" customFormat="1" ht="15" customHeight="1" x14ac:dyDescent="0.25">
      <c r="B686" s="950"/>
      <c r="C686" s="951"/>
      <c r="D686" s="455"/>
      <c r="E686" s="460"/>
      <c r="F686" s="577"/>
      <c r="G686" s="463"/>
      <c r="H686" s="449"/>
    </row>
    <row r="687" spans="2:8" s="448" customFormat="1" ht="15" customHeight="1" x14ac:dyDescent="0.25">
      <c r="B687" s="950"/>
      <c r="C687" s="951"/>
      <c r="D687" s="455"/>
      <c r="E687" s="460"/>
      <c r="F687" s="577"/>
      <c r="G687" s="463"/>
      <c r="H687" s="449"/>
    </row>
    <row r="688" spans="2:8" s="448" customFormat="1" ht="15" customHeight="1" x14ac:dyDescent="0.25">
      <c r="B688" s="950"/>
      <c r="C688" s="951"/>
      <c r="D688" s="455"/>
      <c r="E688" s="460"/>
      <c r="F688" s="577"/>
      <c r="G688" s="463"/>
      <c r="H688" s="449"/>
    </row>
    <row r="689" spans="2:8" s="448" customFormat="1" ht="15" customHeight="1" x14ac:dyDescent="0.25">
      <c r="B689" s="950"/>
      <c r="C689" s="951"/>
      <c r="D689" s="455"/>
      <c r="E689" s="460"/>
      <c r="F689" s="577"/>
      <c r="G689" s="463"/>
      <c r="H689" s="449"/>
    </row>
    <row r="690" spans="2:8" s="448" customFormat="1" ht="15" customHeight="1" x14ac:dyDescent="0.25">
      <c r="B690" s="950"/>
      <c r="C690" s="951"/>
      <c r="D690" s="455"/>
      <c r="E690" s="460"/>
      <c r="F690" s="577"/>
      <c r="G690" s="463"/>
      <c r="H690" s="449"/>
    </row>
    <row r="691" spans="2:8" s="448" customFormat="1" ht="15" customHeight="1" x14ac:dyDescent="0.25">
      <c r="B691" s="950"/>
      <c r="C691" s="951"/>
      <c r="D691" s="455"/>
      <c r="E691" s="460"/>
      <c r="F691" s="577"/>
      <c r="G691" s="463"/>
      <c r="H691" s="449"/>
    </row>
    <row r="692" spans="2:8" s="448" customFormat="1" ht="15" customHeight="1" x14ac:dyDescent="0.25">
      <c r="B692" s="950"/>
      <c r="C692" s="951"/>
      <c r="D692" s="455"/>
      <c r="E692" s="460"/>
      <c r="F692" s="577"/>
      <c r="G692" s="463"/>
      <c r="H692" s="449"/>
    </row>
    <row r="693" spans="2:8" s="448" customFormat="1" ht="15" customHeight="1" x14ac:dyDescent="0.25">
      <c r="B693" s="950"/>
      <c r="C693" s="951"/>
      <c r="D693" s="455"/>
      <c r="E693" s="460"/>
      <c r="F693" s="577"/>
      <c r="G693" s="463"/>
      <c r="H693" s="449"/>
    </row>
    <row r="694" spans="2:8" s="448" customFormat="1" ht="15" customHeight="1" x14ac:dyDescent="0.25">
      <c r="B694" s="950"/>
      <c r="C694" s="951"/>
      <c r="D694" s="455"/>
      <c r="E694" s="460"/>
      <c r="F694" s="577"/>
      <c r="G694" s="463"/>
      <c r="H694" s="449"/>
    </row>
    <row r="695" spans="2:8" s="448" customFormat="1" ht="15" customHeight="1" x14ac:dyDescent="0.25">
      <c r="B695" s="950"/>
      <c r="C695" s="951"/>
      <c r="D695" s="455"/>
      <c r="E695" s="460"/>
      <c r="F695" s="577"/>
      <c r="G695" s="463"/>
      <c r="H695" s="449"/>
    </row>
    <row r="696" spans="2:8" s="448" customFormat="1" ht="15" customHeight="1" x14ac:dyDescent="0.25">
      <c r="B696" s="950"/>
      <c r="C696" s="951"/>
      <c r="D696" s="455"/>
      <c r="E696" s="460"/>
      <c r="F696" s="577"/>
      <c r="G696" s="463"/>
      <c r="H696" s="449"/>
    </row>
    <row r="697" spans="2:8" s="448" customFormat="1" ht="15" customHeight="1" x14ac:dyDescent="0.25">
      <c r="B697" s="950"/>
      <c r="C697" s="951"/>
      <c r="D697" s="455"/>
      <c r="E697" s="460"/>
      <c r="F697" s="577"/>
      <c r="G697" s="463"/>
      <c r="H697" s="449"/>
    </row>
    <row r="698" spans="2:8" s="448" customFormat="1" ht="15" customHeight="1" x14ac:dyDescent="0.25">
      <c r="B698" s="950"/>
      <c r="C698" s="951"/>
      <c r="D698" s="455"/>
      <c r="E698" s="460"/>
      <c r="F698" s="577"/>
      <c r="G698" s="463"/>
      <c r="H698" s="449"/>
    </row>
    <row r="699" spans="2:8" s="448" customFormat="1" ht="15" customHeight="1" x14ac:dyDescent="0.25">
      <c r="B699" s="950"/>
      <c r="C699" s="951"/>
      <c r="D699" s="455"/>
      <c r="E699" s="460"/>
      <c r="F699" s="577"/>
      <c r="G699" s="463"/>
      <c r="H699" s="449"/>
    </row>
    <row r="700" spans="2:8" s="448" customFormat="1" ht="15" customHeight="1" x14ac:dyDescent="0.25">
      <c r="B700" s="950"/>
      <c r="C700" s="951"/>
      <c r="D700" s="455"/>
      <c r="E700" s="460"/>
      <c r="F700" s="577"/>
      <c r="G700" s="463"/>
      <c r="H700" s="449"/>
    </row>
    <row r="701" spans="2:8" s="448" customFormat="1" ht="15" customHeight="1" x14ac:dyDescent="0.25">
      <c r="B701" s="950"/>
      <c r="C701" s="951"/>
      <c r="D701" s="455"/>
      <c r="E701" s="460"/>
      <c r="F701" s="577"/>
      <c r="G701" s="463"/>
      <c r="H701" s="449"/>
    </row>
    <row r="702" spans="2:8" s="448" customFormat="1" ht="15" customHeight="1" x14ac:dyDescent="0.25">
      <c r="B702" s="950"/>
      <c r="C702" s="951"/>
      <c r="D702" s="455"/>
      <c r="E702" s="460"/>
      <c r="F702" s="577"/>
      <c r="G702" s="463"/>
      <c r="H702" s="449"/>
    </row>
    <row r="703" spans="2:8" s="448" customFormat="1" ht="15" customHeight="1" x14ac:dyDescent="0.25">
      <c r="B703" s="950"/>
      <c r="C703" s="951"/>
      <c r="D703" s="455"/>
      <c r="E703" s="460"/>
      <c r="F703" s="577"/>
      <c r="G703" s="463"/>
      <c r="H703" s="449"/>
    </row>
    <row r="704" spans="2:8" s="448" customFormat="1" ht="15" customHeight="1" x14ac:dyDescent="0.25">
      <c r="B704" s="950"/>
      <c r="C704" s="951"/>
      <c r="D704" s="455"/>
      <c r="E704" s="460"/>
      <c r="F704" s="577"/>
      <c r="G704" s="463"/>
      <c r="H704" s="449"/>
    </row>
    <row r="705" spans="2:8" s="448" customFormat="1" ht="15" customHeight="1" x14ac:dyDescent="0.25">
      <c r="B705" s="950"/>
      <c r="C705" s="951"/>
      <c r="D705" s="455"/>
      <c r="E705" s="460"/>
      <c r="F705" s="577"/>
      <c r="G705" s="463"/>
      <c r="H705" s="449"/>
    </row>
    <row r="706" spans="2:8" s="448" customFormat="1" ht="15" customHeight="1" x14ac:dyDescent="0.25">
      <c r="B706" s="950"/>
      <c r="C706" s="951"/>
      <c r="D706" s="455"/>
      <c r="E706" s="460"/>
      <c r="F706" s="577"/>
      <c r="G706" s="463"/>
      <c r="H706" s="449"/>
    </row>
    <row r="707" spans="2:8" s="448" customFormat="1" ht="15" customHeight="1" x14ac:dyDescent="0.25">
      <c r="B707" s="950"/>
      <c r="C707" s="951"/>
      <c r="D707" s="455"/>
      <c r="E707" s="460"/>
      <c r="F707" s="577"/>
      <c r="G707" s="463"/>
      <c r="H707" s="449"/>
    </row>
    <row r="708" spans="2:8" s="448" customFormat="1" ht="15" customHeight="1" x14ac:dyDescent="0.25">
      <c r="B708" s="950"/>
      <c r="C708" s="951"/>
      <c r="D708" s="455"/>
      <c r="E708" s="460"/>
      <c r="F708" s="577"/>
      <c r="G708" s="463"/>
      <c r="H708" s="449"/>
    </row>
    <row r="709" spans="2:8" s="448" customFormat="1" ht="15" customHeight="1" x14ac:dyDescent="0.25">
      <c r="B709" s="950"/>
      <c r="C709" s="951"/>
      <c r="D709" s="455"/>
      <c r="E709" s="460"/>
      <c r="F709" s="577"/>
      <c r="G709" s="463"/>
      <c r="H709" s="449"/>
    </row>
    <row r="710" spans="2:8" s="448" customFormat="1" ht="15" customHeight="1" x14ac:dyDescent="0.25">
      <c r="B710" s="950"/>
      <c r="C710" s="951"/>
      <c r="D710" s="455"/>
      <c r="E710" s="460"/>
      <c r="F710" s="577"/>
      <c r="G710" s="463"/>
      <c r="H710" s="449"/>
    </row>
    <row r="711" spans="2:8" s="448" customFormat="1" ht="15" customHeight="1" x14ac:dyDescent="0.25">
      <c r="B711" s="950"/>
      <c r="C711" s="951"/>
      <c r="D711" s="455"/>
      <c r="E711" s="460"/>
      <c r="F711" s="577"/>
      <c r="G711" s="463"/>
      <c r="H711" s="449"/>
    </row>
    <row r="712" spans="2:8" s="448" customFormat="1" ht="15" customHeight="1" x14ac:dyDescent="0.25">
      <c r="B712" s="950"/>
      <c r="C712" s="951"/>
      <c r="D712" s="455"/>
      <c r="E712" s="460"/>
      <c r="F712" s="577"/>
      <c r="G712" s="463"/>
      <c r="H712" s="449"/>
    </row>
    <row r="713" spans="2:8" s="448" customFormat="1" ht="15" customHeight="1" x14ac:dyDescent="0.25">
      <c r="B713" s="950"/>
      <c r="C713" s="951"/>
      <c r="D713" s="455"/>
      <c r="E713" s="460"/>
      <c r="F713" s="577"/>
      <c r="G713" s="463"/>
      <c r="H713" s="449"/>
    </row>
    <row r="714" spans="2:8" s="448" customFormat="1" ht="15" customHeight="1" x14ac:dyDescent="0.25">
      <c r="B714" s="950"/>
      <c r="C714" s="951"/>
      <c r="D714" s="455"/>
      <c r="E714" s="460"/>
      <c r="F714" s="577"/>
      <c r="G714" s="463"/>
      <c r="H714" s="449"/>
    </row>
    <row r="715" spans="2:8" s="448" customFormat="1" ht="15" customHeight="1" x14ac:dyDescent="0.25">
      <c r="B715" s="950"/>
      <c r="C715" s="951"/>
      <c r="D715" s="455"/>
      <c r="E715" s="460"/>
      <c r="F715" s="577"/>
      <c r="G715" s="463"/>
      <c r="H715" s="449"/>
    </row>
    <row r="716" spans="2:8" s="448" customFormat="1" ht="15" customHeight="1" x14ac:dyDescent="0.25">
      <c r="B716" s="950"/>
      <c r="C716" s="951"/>
      <c r="D716" s="455"/>
      <c r="E716" s="460"/>
      <c r="F716" s="577"/>
      <c r="G716" s="463"/>
      <c r="H716" s="449"/>
    </row>
    <row r="717" spans="2:8" s="448" customFormat="1" ht="15" customHeight="1" x14ac:dyDescent="0.25">
      <c r="B717" s="950"/>
      <c r="C717" s="951"/>
      <c r="D717" s="455"/>
      <c r="E717" s="460"/>
      <c r="F717" s="577"/>
      <c r="G717" s="463"/>
      <c r="H717" s="449"/>
    </row>
    <row r="718" spans="2:8" s="448" customFormat="1" ht="15" customHeight="1" x14ac:dyDescent="0.25">
      <c r="B718" s="950"/>
      <c r="C718" s="951"/>
      <c r="D718" s="455"/>
      <c r="E718" s="460"/>
      <c r="F718" s="577"/>
      <c r="G718" s="463"/>
      <c r="H718" s="449"/>
    </row>
    <row r="719" spans="2:8" s="448" customFormat="1" ht="15" customHeight="1" x14ac:dyDescent="0.25">
      <c r="B719" s="950"/>
      <c r="C719" s="951"/>
      <c r="D719" s="455"/>
      <c r="E719" s="460"/>
      <c r="F719" s="577"/>
      <c r="G719" s="463"/>
      <c r="H719" s="449"/>
    </row>
    <row r="720" spans="2:8" s="448" customFormat="1" ht="15" customHeight="1" x14ac:dyDescent="0.25">
      <c r="B720" s="950"/>
      <c r="C720" s="951"/>
      <c r="D720" s="455"/>
      <c r="E720" s="460"/>
      <c r="F720" s="577"/>
      <c r="G720" s="463"/>
      <c r="H720" s="449"/>
    </row>
    <row r="721" spans="2:8" s="448" customFormat="1" ht="15" customHeight="1" x14ac:dyDescent="0.25">
      <c r="B721" s="950"/>
      <c r="C721" s="951"/>
      <c r="D721" s="455"/>
      <c r="E721" s="460"/>
      <c r="F721" s="577"/>
      <c r="G721" s="463"/>
      <c r="H721" s="449"/>
    </row>
    <row r="722" spans="2:8" s="448" customFormat="1" ht="15" customHeight="1" x14ac:dyDescent="0.25">
      <c r="B722" s="950"/>
      <c r="C722" s="951"/>
      <c r="D722" s="455"/>
      <c r="E722" s="460"/>
      <c r="F722" s="577"/>
      <c r="G722" s="463"/>
      <c r="H722" s="449"/>
    </row>
    <row r="723" spans="2:8" s="448" customFormat="1" ht="15" customHeight="1" x14ac:dyDescent="0.25">
      <c r="B723" s="950"/>
      <c r="C723" s="951"/>
      <c r="D723" s="455"/>
      <c r="E723" s="460"/>
      <c r="F723" s="577"/>
      <c r="G723" s="463"/>
      <c r="H723" s="449"/>
    </row>
    <row r="724" spans="2:8" s="448" customFormat="1" ht="15" customHeight="1" x14ac:dyDescent="0.25">
      <c r="B724" s="950"/>
      <c r="C724" s="951"/>
      <c r="D724" s="455"/>
      <c r="E724" s="460"/>
      <c r="F724" s="577"/>
      <c r="G724" s="463"/>
      <c r="H724" s="449"/>
    </row>
    <row r="725" spans="2:8" s="448" customFormat="1" ht="15" customHeight="1" x14ac:dyDescent="0.25">
      <c r="B725" s="950"/>
      <c r="C725" s="951"/>
      <c r="D725" s="455"/>
      <c r="E725" s="460"/>
      <c r="F725" s="577"/>
      <c r="G725" s="463"/>
      <c r="H725" s="449"/>
    </row>
    <row r="726" spans="2:8" s="448" customFormat="1" ht="15" customHeight="1" x14ac:dyDescent="0.25">
      <c r="B726" s="950"/>
      <c r="C726" s="951"/>
      <c r="D726" s="455"/>
      <c r="E726" s="460"/>
      <c r="F726" s="577"/>
      <c r="G726" s="463"/>
      <c r="H726" s="449"/>
    </row>
    <row r="727" spans="2:8" s="448" customFormat="1" ht="15" customHeight="1" x14ac:dyDescent="0.25">
      <c r="B727" s="950"/>
      <c r="C727" s="951"/>
      <c r="D727" s="455"/>
      <c r="E727" s="460"/>
      <c r="F727" s="577"/>
      <c r="G727" s="463"/>
      <c r="H727" s="449"/>
    </row>
    <row r="728" spans="2:8" s="448" customFormat="1" ht="15" customHeight="1" x14ac:dyDescent="0.25">
      <c r="B728" s="950"/>
      <c r="C728" s="951"/>
      <c r="D728" s="455"/>
      <c r="E728" s="460"/>
      <c r="F728" s="577"/>
      <c r="G728" s="463"/>
      <c r="H728" s="449"/>
    </row>
    <row r="729" spans="2:8" s="448" customFormat="1" ht="15" customHeight="1" x14ac:dyDescent="0.25">
      <c r="B729" s="950"/>
      <c r="C729" s="951"/>
      <c r="D729" s="455"/>
      <c r="E729" s="460"/>
      <c r="F729" s="577"/>
      <c r="G729" s="463"/>
      <c r="H729" s="449"/>
    </row>
    <row r="730" spans="2:8" s="448" customFormat="1" ht="15" customHeight="1" x14ac:dyDescent="0.25">
      <c r="B730" s="950"/>
      <c r="C730" s="951"/>
      <c r="D730" s="455"/>
      <c r="E730" s="460"/>
      <c r="F730" s="577"/>
      <c r="G730" s="463"/>
      <c r="H730" s="449"/>
    </row>
    <row r="731" spans="2:8" s="448" customFormat="1" ht="15" customHeight="1" x14ac:dyDescent="0.25">
      <c r="B731" s="950"/>
      <c r="C731" s="951"/>
      <c r="D731" s="455"/>
      <c r="E731" s="460"/>
      <c r="F731" s="577"/>
      <c r="G731" s="463"/>
      <c r="H731" s="449"/>
    </row>
    <row r="732" spans="2:8" s="448" customFormat="1" ht="15" customHeight="1" x14ac:dyDescent="0.25">
      <c r="B732" s="950"/>
      <c r="C732" s="951"/>
      <c r="D732" s="455"/>
      <c r="E732" s="460"/>
      <c r="F732" s="577"/>
      <c r="G732" s="463"/>
      <c r="H732" s="449"/>
    </row>
    <row r="733" spans="2:8" s="448" customFormat="1" ht="15" customHeight="1" x14ac:dyDescent="0.25">
      <c r="B733" s="950"/>
      <c r="C733" s="951"/>
      <c r="D733" s="455"/>
      <c r="E733" s="460"/>
      <c r="F733" s="577"/>
      <c r="G733" s="463"/>
      <c r="H733" s="449"/>
    </row>
    <row r="734" spans="2:8" s="448" customFormat="1" ht="15" customHeight="1" x14ac:dyDescent="0.25">
      <c r="B734" s="950"/>
      <c r="C734" s="951"/>
      <c r="D734" s="455"/>
      <c r="E734" s="460"/>
      <c r="F734" s="577"/>
      <c r="G734" s="463"/>
      <c r="H734" s="449"/>
    </row>
    <row r="735" spans="2:8" s="448" customFormat="1" ht="15" customHeight="1" x14ac:dyDescent="0.25">
      <c r="B735" s="950"/>
      <c r="C735" s="951"/>
      <c r="D735" s="455"/>
      <c r="E735" s="460"/>
      <c r="F735" s="577"/>
      <c r="G735" s="463"/>
      <c r="H735" s="449"/>
    </row>
    <row r="736" spans="2:8" s="448" customFormat="1" ht="15" customHeight="1" x14ac:dyDescent="0.25">
      <c r="B736" s="950"/>
      <c r="C736" s="951"/>
      <c r="D736" s="455"/>
      <c r="E736" s="460"/>
      <c r="F736" s="577"/>
      <c r="G736" s="463"/>
      <c r="H736" s="449"/>
    </row>
    <row r="737" spans="2:8" s="448" customFormat="1" ht="15" customHeight="1" x14ac:dyDescent="0.25">
      <c r="B737" s="950"/>
      <c r="C737" s="951"/>
      <c r="D737" s="455"/>
      <c r="E737" s="460"/>
      <c r="F737" s="577"/>
      <c r="G737" s="463"/>
      <c r="H737" s="449"/>
    </row>
    <row r="738" spans="2:8" s="448" customFormat="1" ht="15" customHeight="1" x14ac:dyDescent="0.25">
      <c r="B738" s="950"/>
      <c r="C738" s="951"/>
      <c r="D738" s="455"/>
      <c r="E738" s="460"/>
      <c r="F738" s="577"/>
      <c r="G738" s="463"/>
      <c r="H738" s="449"/>
    </row>
    <row r="739" spans="2:8" s="448" customFormat="1" ht="15" customHeight="1" x14ac:dyDescent="0.25">
      <c r="B739" s="950"/>
      <c r="C739" s="951"/>
      <c r="D739" s="455"/>
      <c r="E739" s="460"/>
      <c r="F739" s="577"/>
      <c r="G739" s="463"/>
      <c r="H739" s="449"/>
    </row>
    <row r="740" spans="2:8" s="448" customFormat="1" ht="15" customHeight="1" x14ac:dyDescent="0.25">
      <c r="B740" s="950"/>
      <c r="C740" s="951"/>
      <c r="D740" s="455"/>
      <c r="E740" s="460"/>
      <c r="F740" s="577"/>
      <c r="G740" s="463"/>
      <c r="H740" s="449"/>
    </row>
    <row r="741" spans="2:8" s="448" customFormat="1" ht="15" customHeight="1" x14ac:dyDescent="0.25">
      <c r="B741" s="950"/>
      <c r="C741" s="951"/>
      <c r="D741" s="455"/>
      <c r="E741" s="460"/>
      <c r="F741" s="577"/>
      <c r="G741" s="463"/>
      <c r="H741" s="449"/>
    </row>
    <row r="742" spans="2:8" s="448" customFormat="1" ht="15" customHeight="1" x14ac:dyDescent="0.25">
      <c r="B742" s="950"/>
      <c r="C742" s="951"/>
      <c r="D742" s="455"/>
      <c r="E742" s="460"/>
      <c r="F742" s="577"/>
      <c r="G742" s="463"/>
      <c r="H742" s="449"/>
    </row>
    <row r="743" spans="2:8" s="448" customFormat="1" ht="15" customHeight="1" x14ac:dyDescent="0.25">
      <c r="B743" s="950"/>
      <c r="C743" s="951"/>
      <c r="D743" s="455"/>
      <c r="E743" s="460"/>
      <c r="F743" s="577"/>
      <c r="G743" s="463"/>
      <c r="H743" s="449"/>
    </row>
    <row r="744" spans="2:8" s="448" customFormat="1" ht="15" customHeight="1" x14ac:dyDescent="0.25">
      <c r="B744" s="950"/>
      <c r="C744" s="951"/>
      <c r="D744" s="455"/>
      <c r="E744" s="460"/>
      <c r="F744" s="577"/>
      <c r="G744" s="463"/>
      <c r="H744" s="449"/>
    </row>
    <row r="745" spans="2:8" s="448" customFormat="1" ht="15" customHeight="1" x14ac:dyDescent="0.25">
      <c r="B745" s="950"/>
      <c r="C745" s="951"/>
      <c r="D745" s="455"/>
      <c r="E745" s="460"/>
      <c r="F745" s="577"/>
      <c r="G745" s="463"/>
      <c r="H745" s="449"/>
    </row>
    <row r="746" spans="2:8" s="448" customFormat="1" ht="15" customHeight="1" x14ac:dyDescent="0.25">
      <c r="B746" s="950"/>
      <c r="C746" s="951"/>
      <c r="D746" s="455"/>
      <c r="E746" s="460"/>
      <c r="F746" s="577"/>
      <c r="G746" s="463"/>
      <c r="H746" s="449"/>
    </row>
    <row r="747" spans="2:8" s="448" customFormat="1" ht="15" customHeight="1" x14ac:dyDescent="0.25">
      <c r="B747" s="950"/>
      <c r="C747" s="951"/>
      <c r="D747" s="455"/>
      <c r="E747" s="460"/>
      <c r="F747" s="577"/>
      <c r="G747" s="463"/>
      <c r="H747" s="449"/>
    </row>
    <row r="748" spans="2:8" s="448" customFormat="1" ht="15" customHeight="1" x14ac:dyDescent="0.25">
      <c r="B748" s="950"/>
      <c r="C748" s="951"/>
      <c r="D748" s="455"/>
      <c r="E748" s="460"/>
      <c r="F748" s="577"/>
      <c r="G748" s="463"/>
      <c r="H748" s="449"/>
    </row>
    <row r="749" spans="2:8" s="448" customFormat="1" ht="15" customHeight="1" x14ac:dyDescent="0.25">
      <c r="B749" s="950"/>
      <c r="C749" s="951"/>
      <c r="D749" s="455"/>
      <c r="E749" s="460"/>
      <c r="F749" s="577"/>
      <c r="G749" s="463"/>
      <c r="H749" s="449"/>
    </row>
    <row r="750" spans="2:8" s="448" customFormat="1" ht="15" customHeight="1" x14ac:dyDescent="0.25">
      <c r="B750" s="950"/>
      <c r="C750" s="951"/>
      <c r="D750" s="455"/>
      <c r="E750" s="460"/>
      <c r="F750" s="577"/>
      <c r="G750" s="463"/>
      <c r="H750" s="449"/>
    </row>
    <row r="751" spans="2:8" s="448" customFormat="1" ht="15" customHeight="1" x14ac:dyDescent="0.25">
      <c r="B751" s="950"/>
      <c r="C751" s="951"/>
      <c r="D751" s="455"/>
      <c r="E751" s="460"/>
      <c r="F751" s="577"/>
      <c r="G751" s="463"/>
      <c r="H751" s="449"/>
    </row>
    <row r="752" spans="2:8" s="448" customFormat="1" ht="15" customHeight="1" x14ac:dyDescent="0.25">
      <c r="B752" s="950"/>
      <c r="C752" s="951"/>
      <c r="D752" s="455"/>
      <c r="E752" s="460"/>
      <c r="F752" s="577"/>
      <c r="G752" s="463"/>
      <c r="H752" s="449"/>
    </row>
    <row r="753" spans="2:8" s="448" customFormat="1" ht="15" customHeight="1" x14ac:dyDescent="0.25">
      <c r="B753" s="950"/>
      <c r="C753" s="951"/>
      <c r="D753" s="455"/>
      <c r="E753" s="460"/>
      <c r="F753" s="577"/>
      <c r="G753" s="463"/>
      <c r="H753" s="449"/>
    </row>
    <row r="754" spans="2:8" s="448" customFormat="1" ht="15" customHeight="1" x14ac:dyDescent="0.25">
      <c r="B754" s="950"/>
      <c r="C754" s="951"/>
      <c r="D754" s="455"/>
      <c r="E754" s="460"/>
      <c r="F754" s="577"/>
      <c r="G754" s="463"/>
      <c r="H754" s="449"/>
    </row>
    <row r="755" spans="2:8" s="448" customFormat="1" ht="15" customHeight="1" x14ac:dyDescent="0.25">
      <c r="B755" s="950"/>
      <c r="C755" s="951"/>
      <c r="D755" s="455"/>
      <c r="E755" s="460"/>
      <c r="F755" s="577"/>
      <c r="G755" s="463"/>
      <c r="H755" s="449"/>
    </row>
    <row r="756" spans="2:8" s="448" customFormat="1" ht="15" customHeight="1" x14ac:dyDescent="0.25">
      <c r="B756" s="950"/>
      <c r="C756" s="951"/>
      <c r="D756" s="455"/>
      <c r="E756" s="460"/>
      <c r="F756" s="577"/>
      <c r="G756" s="463"/>
      <c r="H756" s="449"/>
    </row>
    <row r="757" spans="2:8" s="448" customFormat="1" ht="15" customHeight="1" x14ac:dyDescent="0.25">
      <c r="B757" s="950"/>
      <c r="C757" s="951"/>
      <c r="D757" s="455"/>
      <c r="E757" s="460"/>
      <c r="F757" s="577"/>
      <c r="G757" s="463"/>
      <c r="H757" s="449"/>
    </row>
    <row r="758" spans="2:8" s="448" customFormat="1" ht="15" customHeight="1" x14ac:dyDescent="0.25">
      <c r="B758" s="950"/>
      <c r="C758" s="951"/>
      <c r="D758" s="455"/>
      <c r="E758" s="460"/>
      <c r="F758" s="577"/>
      <c r="G758" s="463"/>
      <c r="H758" s="449"/>
    </row>
    <row r="759" spans="2:8" s="448" customFormat="1" ht="15" customHeight="1" x14ac:dyDescent="0.25">
      <c r="B759" s="950"/>
      <c r="C759" s="951"/>
      <c r="D759" s="455"/>
      <c r="E759" s="460"/>
      <c r="F759" s="577"/>
      <c r="G759" s="463"/>
      <c r="H759" s="449"/>
    </row>
    <row r="760" spans="2:8" s="448" customFormat="1" ht="15" customHeight="1" x14ac:dyDescent="0.25">
      <c r="B760" s="950"/>
      <c r="C760" s="951"/>
      <c r="D760" s="455"/>
      <c r="E760" s="460"/>
      <c r="F760" s="577"/>
      <c r="G760" s="463"/>
      <c r="H760" s="449"/>
    </row>
    <row r="761" spans="2:8" s="448" customFormat="1" ht="15" customHeight="1" x14ac:dyDescent="0.25">
      <c r="B761" s="950"/>
      <c r="C761" s="951"/>
      <c r="D761" s="455"/>
      <c r="E761" s="460"/>
      <c r="F761" s="577"/>
      <c r="G761" s="463"/>
      <c r="H761" s="449"/>
    </row>
    <row r="762" spans="2:8" s="448" customFormat="1" ht="15" customHeight="1" x14ac:dyDescent="0.25">
      <c r="B762" s="950"/>
      <c r="C762" s="951"/>
      <c r="D762" s="455"/>
      <c r="E762" s="460"/>
      <c r="F762" s="577"/>
      <c r="G762" s="463"/>
      <c r="H762" s="449"/>
    </row>
    <row r="763" spans="2:8" s="448" customFormat="1" ht="15" customHeight="1" x14ac:dyDescent="0.25">
      <c r="B763" s="950"/>
      <c r="C763" s="951"/>
      <c r="D763" s="455"/>
      <c r="E763" s="460"/>
      <c r="F763" s="577"/>
      <c r="G763" s="463"/>
      <c r="H763" s="449"/>
    </row>
    <row r="764" spans="2:8" s="448" customFormat="1" ht="15" customHeight="1" x14ac:dyDescent="0.25">
      <c r="B764" s="950"/>
      <c r="C764" s="951"/>
      <c r="D764" s="455"/>
      <c r="E764" s="460"/>
      <c r="F764" s="577"/>
      <c r="G764" s="463"/>
      <c r="H764" s="449"/>
    </row>
    <row r="765" spans="2:8" s="448" customFormat="1" ht="15" customHeight="1" x14ac:dyDescent="0.25">
      <c r="B765" s="950"/>
      <c r="C765" s="951"/>
      <c r="D765" s="455"/>
      <c r="E765" s="460"/>
      <c r="F765" s="577"/>
      <c r="G765" s="463"/>
      <c r="H765" s="449"/>
    </row>
    <row r="766" spans="2:8" s="448" customFormat="1" ht="15" customHeight="1" x14ac:dyDescent="0.25">
      <c r="B766" s="950"/>
      <c r="C766" s="951"/>
      <c r="D766" s="455"/>
      <c r="E766" s="460"/>
      <c r="F766" s="577"/>
      <c r="G766" s="463"/>
      <c r="H766" s="449"/>
    </row>
    <row r="767" spans="2:8" s="448" customFormat="1" ht="15" customHeight="1" x14ac:dyDescent="0.25">
      <c r="B767" s="950"/>
      <c r="C767" s="951"/>
      <c r="D767" s="455"/>
      <c r="E767" s="460"/>
      <c r="F767" s="577"/>
      <c r="G767" s="463"/>
      <c r="H767" s="449"/>
    </row>
    <row r="768" spans="2:8" s="448" customFormat="1" ht="15" customHeight="1" x14ac:dyDescent="0.25">
      <c r="B768" s="950"/>
      <c r="C768" s="951"/>
      <c r="D768" s="455"/>
      <c r="E768" s="460"/>
      <c r="F768" s="577"/>
      <c r="G768" s="463"/>
      <c r="H768" s="449"/>
    </row>
    <row r="769" spans="2:8" s="448" customFormat="1" ht="15" customHeight="1" x14ac:dyDescent="0.25">
      <c r="B769" s="950"/>
      <c r="C769" s="951"/>
      <c r="D769" s="455"/>
      <c r="E769" s="460"/>
      <c r="F769" s="577"/>
      <c r="G769" s="463"/>
      <c r="H769" s="449"/>
    </row>
    <row r="770" spans="2:8" s="448" customFormat="1" ht="15" customHeight="1" x14ac:dyDescent="0.25">
      <c r="B770" s="950"/>
      <c r="C770" s="951"/>
      <c r="D770" s="455"/>
      <c r="E770" s="460"/>
      <c r="F770" s="577"/>
      <c r="G770" s="463"/>
      <c r="H770" s="449"/>
    </row>
    <row r="771" spans="2:8" s="448" customFormat="1" ht="15" customHeight="1" x14ac:dyDescent="0.25">
      <c r="B771" s="950"/>
      <c r="C771" s="951"/>
      <c r="D771" s="455"/>
      <c r="E771" s="460"/>
      <c r="F771" s="577"/>
      <c r="G771" s="463"/>
      <c r="H771" s="449"/>
    </row>
    <row r="772" spans="2:8" s="448" customFormat="1" ht="15" customHeight="1" x14ac:dyDescent="0.25">
      <c r="B772" s="950"/>
      <c r="C772" s="951"/>
      <c r="D772" s="455"/>
      <c r="E772" s="460"/>
      <c r="F772" s="577"/>
      <c r="G772" s="463"/>
      <c r="H772" s="449"/>
    </row>
    <row r="773" spans="2:8" s="448" customFormat="1" ht="15" customHeight="1" x14ac:dyDescent="0.25">
      <c r="B773" s="950"/>
      <c r="C773" s="951"/>
      <c r="D773" s="455"/>
      <c r="E773" s="460"/>
      <c r="F773" s="577"/>
      <c r="G773" s="463"/>
      <c r="H773" s="449"/>
    </row>
    <row r="774" spans="2:8" s="448" customFormat="1" ht="15" customHeight="1" x14ac:dyDescent="0.25">
      <c r="B774" s="950"/>
      <c r="C774" s="951"/>
      <c r="D774" s="455"/>
      <c r="E774" s="460"/>
      <c r="F774" s="577"/>
      <c r="G774" s="463"/>
      <c r="H774" s="449"/>
    </row>
    <row r="775" spans="2:8" s="448" customFormat="1" ht="15" customHeight="1" x14ac:dyDescent="0.25">
      <c r="B775" s="950"/>
      <c r="C775" s="951"/>
      <c r="D775" s="455"/>
      <c r="E775" s="460"/>
      <c r="F775" s="577"/>
      <c r="G775" s="463"/>
      <c r="H775" s="449"/>
    </row>
    <row r="776" spans="2:8" s="448" customFormat="1" ht="15" customHeight="1" x14ac:dyDescent="0.25">
      <c r="B776" s="950"/>
      <c r="C776" s="951"/>
      <c r="D776" s="455"/>
      <c r="E776" s="460"/>
      <c r="F776" s="577"/>
      <c r="G776" s="463"/>
      <c r="H776" s="449"/>
    </row>
    <row r="777" spans="2:8" s="448" customFormat="1" ht="15" customHeight="1" x14ac:dyDescent="0.25">
      <c r="B777" s="950"/>
      <c r="C777" s="951"/>
      <c r="D777" s="455"/>
      <c r="E777" s="460"/>
      <c r="F777" s="577"/>
      <c r="G777" s="463"/>
      <c r="H777" s="449"/>
    </row>
    <row r="778" spans="2:8" s="448" customFormat="1" ht="15" customHeight="1" x14ac:dyDescent="0.25">
      <c r="B778" s="950"/>
      <c r="C778" s="951"/>
      <c r="D778" s="455"/>
      <c r="E778" s="460"/>
      <c r="F778" s="577"/>
      <c r="G778" s="463"/>
      <c r="H778" s="449"/>
    </row>
    <row r="779" spans="2:8" s="448" customFormat="1" ht="15" customHeight="1" x14ac:dyDescent="0.25">
      <c r="B779" s="950"/>
      <c r="C779" s="951"/>
      <c r="D779" s="455"/>
      <c r="E779" s="460"/>
      <c r="F779" s="577"/>
      <c r="G779" s="463"/>
      <c r="H779" s="449"/>
    </row>
    <row r="780" spans="2:8" s="448" customFormat="1" ht="15" customHeight="1" x14ac:dyDescent="0.25">
      <c r="B780" s="950"/>
      <c r="C780" s="951"/>
      <c r="D780" s="455"/>
      <c r="E780" s="460"/>
      <c r="F780" s="577"/>
      <c r="G780" s="463"/>
      <c r="H780" s="449"/>
    </row>
    <row r="781" spans="2:8" s="448" customFormat="1" ht="15" customHeight="1" x14ac:dyDescent="0.25">
      <c r="B781" s="950"/>
      <c r="C781" s="951"/>
      <c r="D781" s="455"/>
      <c r="E781" s="460"/>
      <c r="F781" s="577"/>
      <c r="G781" s="463"/>
      <c r="H781" s="449"/>
    </row>
    <row r="782" spans="2:8" s="448" customFormat="1" ht="15" customHeight="1" x14ac:dyDescent="0.25">
      <c r="B782" s="950"/>
      <c r="C782" s="951"/>
      <c r="D782" s="455"/>
      <c r="E782" s="460"/>
      <c r="F782" s="577"/>
      <c r="G782" s="463"/>
      <c r="H782" s="449"/>
    </row>
    <row r="783" spans="2:8" s="448" customFormat="1" ht="15" customHeight="1" x14ac:dyDescent="0.25">
      <c r="B783" s="950"/>
      <c r="C783" s="951"/>
      <c r="D783" s="455"/>
      <c r="E783" s="460"/>
      <c r="F783" s="577"/>
      <c r="G783" s="463"/>
      <c r="H783" s="449"/>
    </row>
    <row r="784" spans="2:8" s="448" customFormat="1" ht="15" customHeight="1" x14ac:dyDescent="0.25">
      <c r="B784" s="950"/>
      <c r="C784" s="951"/>
      <c r="D784" s="455"/>
      <c r="E784" s="460"/>
      <c r="F784" s="577"/>
      <c r="G784" s="463"/>
      <c r="H784" s="449"/>
    </row>
    <row r="785" spans="2:8" s="448" customFormat="1" ht="15" customHeight="1" x14ac:dyDescent="0.25">
      <c r="B785" s="950"/>
      <c r="C785" s="951"/>
      <c r="D785" s="455"/>
      <c r="E785" s="460"/>
      <c r="F785" s="577"/>
      <c r="G785" s="463"/>
      <c r="H785" s="449"/>
    </row>
    <row r="786" spans="2:8" s="448" customFormat="1" ht="15" customHeight="1" x14ac:dyDescent="0.25">
      <c r="B786" s="950"/>
      <c r="C786" s="951"/>
      <c r="D786" s="455"/>
      <c r="E786" s="460"/>
      <c r="F786" s="577"/>
      <c r="G786" s="463"/>
      <c r="H786" s="449"/>
    </row>
    <row r="787" spans="2:8" s="448" customFormat="1" ht="15" customHeight="1" x14ac:dyDescent="0.25">
      <c r="B787" s="950"/>
      <c r="C787" s="951"/>
      <c r="D787" s="455"/>
      <c r="E787" s="460"/>
      <c r="F787" s="577"/>
      <c r="G787" s="463"/>
      <c r="H787" s="449"/>
    </row>
    <row r="788" spans="2:8" s="448" customFormat="1" ht="15" customHeight="1" x14ac:dyDescent="0.25">
      <c r="B788" s="950"/>
      <c r="C788" s="951"/>
      <c r="D788" s="455"/>
      <c r="E788" s="460"/>
      <c r="F788" s="577"/>
      <c r="G788" s="463"/>
      <c r="H788" s="449"/>
    </row>
    <row r="789" spans="2:8" s="448" customFormat="1" ht="15" customHeight="1" x14ac:dyDescent="0.25">
      <c r="B789" s="950"/>
      <c r="C789" s="951"/>
      <c r="D789" s="455"/>
      <c r="E789" s="460"/>
      <c r="F789" s="577"/>
      <c r="G789" s="463"/>
      <c r="H789" s="449"/>
    </row>
    <row r="790" spans="2:8" s="448" customFormat="1" ht="15" customHeight="1" x14ac:dyDescent="0.25">
      <c r="B790" s="950"/>
      <c r="C790" s="951"/>
      <c r="D790" s="455"/>
      <c r="E790" s="460"/>
      <c r="F790" s="577"/>
      <c r="G790" s="463"/>
      <c r="H790" s="449"/>
    </row>
    <row r="791" spans="2:8" s="448" customFormat="1" ht="15" customHeight="1" x14ac:dyDescent="0.25">
      <c r="B791" s="950"/>
      <c r="C791" s="951"/>
      <c r="D791" s="455"/>
      <c r="E791" s="460"/>
      <c r="F791" s="577"/>
      <c r="G791" s="463"/>
      <c r="H791" s="449"/>
    </row>
    <row r="792" spans="2:8" s="448" customFormat="1" ht="15" customHeight="1" x14ac:dyDescent="0.25">
      <c r="B792" s="950"/>
      <c r="C792" s="951"/>
      <c r="D792" s="455"/>
      <c r="E792" s="460"/>
      <c r="F792" s="577"/>
      <c r="G792" s="463"/>
      <c r="H792" s="449"/>
    </row>
    <row r="793" spans="2:8" s="448" customFormat="1" ht="15" customHeight="1" x14ac:dyDescent="0.25">
      <c r="B793" s="950"/>
      <c r="C793" s="951"/>
      <c r="D793" s="455"/>
      <c r="E793" s="460"/>
      <c r="F793" s="577"/>
      <c r="G793" s="463"/>
      <c r="H793" s="449"/>
    </row>
    <row r="794" spans="2:8" s="448" customFormat="1" ht="15" customHeight="1" x14ac:dyDescent="0.25">
      <c r="B794" s="950"/>
      <c r="C794" s="951"/>
      <c r="D794" s="455"/>
      <c r="E794" s="460"/>
      <c r="F794" s="577"/>
      <c r="G794" s="463"/>
      <c r="H794" s="449"/>
    </row>
    <row r="795" spans="2:8" s="448" customFormat="1" ht="15" customHeight="1" x14ac:dyDescent="0.25">
      <c r="B795" s="950"/>
      <c r="C795" s="951"/>
      <c r="D795" s="455"/>
      <c r="E795" s="460"/>
      <c r="F795" s="577"/>
      <c r="G795" s="463"/>
      <c r="H795" s="449"/>
    </row>
    <row r="796" spans="2:8" s="448" customFormat="1" ht="15" customHeight="1" x14ac:dyDescent="0.25">
      <c r="B796" s="950"/>
      <c r="C796" s="951"/>
      <c r="D796" s="455"/>
      <c r="E796" s="460"/>
      <c r="F796" s="577"/>
      <c r="G796" s="463"/>
      <c r="H796" s="449"/>
    </row>
    <row r="797" spans="2:8" s="448" customFormat="1" ht="15" customHeight="1" x14ac:dyDescent="0.25">
      <c r="B797" s="950"/>
      <c r="C797" s="951"/>
      <c r="D797" s="455"/>
      <c r="E797" s="460"/>
      <c r="F797" s="577"/>
      <c r="G797" s="463"/>
      <c r="H797" s="449"/>
    </row>
    <row r="798" spans="2:8" s="448" customFormat="1" ht="15" customHeight="1" x14ac:dyDescent="0.25">
      <c r="B798" s="950"/>
      <c r="C798" s="951"/>
      <c r="D798" s="455"/>
      <c r="E798" s="460"/>
      <c r="F798" s="577"/>
      <c r="G798" s="463"/>
      <c r="H798" s="449"/>
    </row>
    <row r="799" spans="2:8" s="448" customFormat="1" ht="15" customHeight="1" x14ac:dyDescent="0.25">
      <c r="B799" s="950"/>
      <c r="C799" s="951"/>
      <c r="D799" s="455"/>
      <c r="E799" s="460"/>
      <c r="F799" s="577"/>
      <c r="G799" s="463"/>
      <c r="H799" s="449"/>
    </row>
    <row r="800" spans="2:8" s="448" customFormat="1" ht="15" customHeight="1" x14ac:dyDescent="0.25">
      <c r="B800" s="950"/>
      <c r="C800" s="951"/>
      <c r="D800" s="455"/>
      <c r="E800" s="460"/>
      <c r="F800" s="577"/>
      <c r="G800" s="463"/>
      <c r="H800" s="449"/>
    </row>
    <row r="801" spans="2:8" s="448" customFormat="1" ht="15" customHeight="1" x14ac:dyDescent="0.25">
      <c r="B801" s="950"/>
      <c r="C801" s="951"/>
      <c r="D801" s="455"/>
      <c r="E801" s="460"/>
      <c r="F801" s="577"/>
      <c r="G801" s="463"/>
      <c r="H801" s="449"/>
    </row>
    <row r="802" spans="2:8" s="448" customFormat="1" ht="15" customHeight="1" x14ac:dyDescent="0.25">
      <c r="B802" s="950"/>
      <c r="C802" s="951"/>
      <c r="D802" s="455"/>
      <c r="E802" s="460"/>
      <c r="F802" s="577"/>
      <c r="G802" s="463"/>
      <c r="H802" s="449"/>
    </row>
    <row r="803" spans="2:8" s="448" customFormat="1" ht="15" customHeight="1" x14ac:dyDescent="0.25">
      <c r="B803" s="950"/>
      <c r="C803" s="951"/>
      <c r="D803" s="455"/>
      <c r="E803" s="460"/>
      <c r="F803" s="577"/>
      <c r="G803" s="463"/>
      <c r="H803" s="449"/>
    </row>
    <row r="804" spans="2:8" s="448" customFormat="1" ht="15" customHeight="1" x14ac:dyDescent="0.25">
      <c r="B804" s="950"/>
      <c r="C804" s="951"/>
      <c r="D804" s="455"/>
      <c r="E804" s="460"/>
      <c r="F804" s="577"/>
      <c r="G804" s="463"/>
      <c r="H804" s="449"/>
    </row>
    <row r="805" spans="2:8" s="448" customFormat="1" ht="15" customHeight="1" x14ac:dyDescent="0.25">
      <c r="B805" s="950"/>
      <c r="C805" s="951"/>
      <c r="D805" s="455"/>
      <c r="E805" s="460"/>
      <c r="F805" s="577"/>
      <c r="G805" s="463"/>
      <c r="H805" s="449"/>
    </row>
    <row r="806" spans="2:8" s="448" customFormat="1" ht="15" customHeight="1" x14ac:dyDescent="0.25">
      <c r="B806" s="950"/>
      <c r="C806" s="951"/>
      <c r="D806" s="455"/>
      <c r="E806" s="460"/>
      <c r="F806" s="577"/>
      <c r="G806" s="463"/>
      <c r="H806" s="449"/>
    </row>
    <row r="807" spans="2:8" s="448" customFormat="1" ht="15" customHeight="1" x14ac:dyDescent="0.25">
      <c r="B807" s="950"/>
      <c r="C807" s="951"/>
      <c r="D807" s="455"/>
      <c r="E807" s="460"/>
      <c r="F807" s="577"/>
      <c r="G807" s="463"/>
      <c r="H807" s="449"/>
    </row>
    <row r="808" spans="2:8" s="448" customFormat="1" ht="15" customHeight="1" x14ac:dyDescent="0.25">
      <c r="B808" s="950"/>
      <c r="C808" s="951"/>
      <c r="D808" s="455"/>
      <c r="E808" s="460"/>
      <c r="F808" s="577"/>
      <c r="G808" s="463"/>
      <c r="H808" s="449"/>
    </row>
    <row r="809" spans="2:8" s="448" customFormat="1" ht="15" customHeight="1" x14ac:dyDescent="0.25">
      <c r="B809" s="950"/>
      <c r="C809" s="951"/>
      <c r="D809" s="455"/>
      <c r="E809" s="460"/>
      <c r="F809" s="577"/>
      <c r="G809" s="463"/>
      <c r="H809" s="449"/>
    </row>
    <row r="810" spans="2:8" s="448" customFormat="1" ht="15" customHeight="1" x14ac:dyDescent="0.25">
      <c r="B810" s="950"/>
      <c r="C810" s="951"/>
      <c r="D810" s="455"/>
      <c r="E810" s="460"/>
      <c r="F810" s="577"/>
      <c r="G810" s="463"/>
      <c r="H810" s="449"/>
    </row>
    <row r="811" spans="2:8" s="448" customFormat="1" ht="15" customHeight="1" x14ac:dyDescent="0.25">
      <c r="B811" s="950"/>
      <c r="C811" s="951"/>
      <c r="D811" s="455"/>
      <c r="E811" s="460"/>
      <c r="F811" s="577"/>
      <c r="G811" s="463"/>
      <c r="H811" s="449"/>
    </row>
    <row r="812" spans="2:8" s="448" customFormat="1" ht="15" customHeight="1" x14ac:dyDescent="0.25">
      <c r="B812" s="950"/>
      <c r="C812" s="951"/>
      <c r="D812" s="455"/>
      <c r="E812" s="460"/>
      <c r="F812" s="577"/>
      <c r="G812" s="463"/>
      <c r="H812" s="449"/>
    </row>
    <row r="813" spans="2:8" s="448" customFormat="1" ht="15" customHeight="1" x14ac:dyDescent="0.25">
      <c r="B813" s="950"/>
      <c r="C813" s="951"/>
      <c r="D813" s="455"/>
      <c r="E813" s="460"/>
      <c r="F813" s="577"/>
      <c r="G813" s="463"/>
      <c r="H813" s="449"/>
    </row>
    <row r="814" spans="2:8" s="448" customFormat="1" ht="15" customHeight="1" x14ac:dyDescent="0.25">
      <c r="B814" s="950"/>
      <c r="C814" s="951"/>
      <c r="D814" s="455"/>
      <c r="E814" s="460"/>
      <c r="F814" s="577"/>
      <c r="G814" s="463"/>
      <c r="H814" s="449"/>
    </row>
    <row r="815" spans="2:8" s="448" customFormat="1" ht="15" customHeight="1" x14ac:dyDescent="0.25">
      <c r="B815" s="950"/>
      <c r="C815" s="951"/>
      <c r="D815" s="455"/>
      <c r="E815" s="460"/>
      <c r="F815" s="577"/>
      <c r="G815" s="463"/>
      <c r="H815" s="449"/>
    </row>
    <row r="816" spans="2:8" s="448" customFormat="1" ht="15" customHeight="1" x14ac:dyDescent="0.25">
      <c r="B816" s="950"/>
      <c r="C816" s="951"/>
      <c r="D816" s="455"/>
      <c r="E816" s="460"/>
      <c r="F816" s="577"/>
      <c r="G816" s="463"/>
      <c r="H816" s="449"/>
    </row>
    <row r="817" spans="2:8" s="448" customFormat="1" ht="15" customHeight="1" x14ac:dyDescent="0.25">
      <c r="B817" s="950"/>
      <c r="C817" s="951"/>
      <c r="D817" s="455"/>
      <c r="E817" s="460"/>
      <c r="F817" s="577"/>
      <c r="G817" s="463"/>
      <c r="H817" s="449"/>
    </row>
    <row r="818" spans="2:8" s="448" customFormat="1" ht="15" customHeight="1" x14ac:dyDescent="0.25">
      <c r="B818" s="950"/>
      <c r="C818" s="951"/>
      <c r="D818" s="455"/>
      <c r="E818" s="460"/>
      <c r="F818" s="577"/>
      <c r="G818" s="463"/>
      <c r="H818" s="449"/>
    </row>
    <row r="819" spans="2:8" s="448" customFormat="1" ht="15" customHeight="1" x14ac:dyDescent="0.25">
      <c r="B819" s="950"/>
      <c r="C819" s="951"/>
      <c r="D819" s="455"/>
      <c r="E819" s="460"/>
      <c r="F819" s="577"/>
      <c r="G819" s="463"/>
      <c r="H819" s="449"/>
    </row>
    <row r="820" spans="2:8" s="448" customFormat="1" ht="15" customHeight="1" x14ac:dyDescent="0.25">
      <c r="B820" s="950"/>
      <c r="C820" s="951"/>
      <c r="D820" s="455"/>
      <c r="E820" s="460"/>
      <c r="F820" s="577"/>
      <c r="G820" s="463"/>
      <c r="H820" s="449"/>
    </row>
    <row r="821" spans="2:8" s="448" customFormat="1" ht="15" customHeight="1" x14ac:dyDescent="0.25">
      <c r="B821" s="950"/>
      <c r="C821" s="951"/>
      <c r="D821" s="455"/>
      <c r="E821" s="460"/>
      <c r="F821" s="577"/>
      <c r="G821" s="463"/>
      <c r="H821" s="449"/>
    </row>
    <row r="822" spans="2:8" s="448" customFormat="1" ht="15" customHeight="1" x14ac:dyDescent="0.25">
      <c r="B822" s="950"/>
      <c r="C822" s="951"/>
      <c r="D822" s="455"/>
      <c r="E822" s="460"/>
      <c r="F822" s="577"/>
      <c r="G822" s="463"/>
      <c r="H822" s="449"/>
    </row>
    <row r="823" spans="2:8" s="448" customFormat="1" ht="15" customHeight="1" x14ac:dyDescent="0.25">
      <c r="B823" s="950"/>
      <c r="C823" s="951"/>
      <c r="D823" s="455"/>
      <c r="E823" s="460"/>
      <c r="F823" s="577"/>
      <c r="G823" s="463"/>
      <c r="H823" s="449"/>
    </row>
    <row r="824" spans="2:8" s="448" customFormat="1" ht="15" customHeight="1" x14ac:dyDescent="0.25">
      <c r="B824" s="950"/>
      <c r="C824" s="951"/>
      <c r="D824" s="455"/>
      <c r="E824" s="460"/>
      <c r="F824" s="577"/>
      <c r="G824" s="463"/>
      <c r="H824" s="449"/>
    </row>
    <row r="825" spans="2:8" s="448" customFormat="1" ht="15" customHeight="1" x14ac:dyDescent="0.25">
      <c r="B825" s="950"/>
      <c r="C825" s="951"/>
      <c r="D825" s="455"/>
      <c r="E825" s="460"/>
      <c r="F825" s="577"/>
      <c r="G825" s="463"/>
      <c r="H825" s="449"/>
    </row>
    <row r="826" spans="2:8" s="448" customFormat="1" ht="15" customHeight="1" x14ac:dyDescent="0.25">
      <c r="B826" s="950"/>
      <c r="C826" s="951"/>
      <c r="D826" s="455"/>
      <c r="E826" s="460"/>
      <c r="F826" s="577"/>
      <c r="G826" s="463"/>
      <c r="H826" s="449"/>
    </row>
    <row r="827" spans="2:8" s="448" customFormat="1" ht="15" customHeight="1" x14ac:dyDescent="0.25">
      <c r="B827" s="950"/>
      <c r="C827" s="951"/>
      <c r="D827" s="455"/>
      <c r="E827" s="460"/>
      <c r="F827" s="577"/>
      <c r="G827" s="463"/>
      <c r="H827" s="449"/>
    </row>
    <row r="828" spans="2:8" s="448" customFormat="1" ht="15" customHeight="1" x14ac:dyDescent="0.25">
      <c r="B828" s="950"/>
      <c r="C828" s="951"/>
      <c r="D828" s="455"/>
      <c r="E828" s="460"/>
      <c r="F828" s="577"/>
      <c r="G828" s="463"/>
      <c r="H828" s="449"/>
    </row>
    <row r="829" spans="2:8" s="448" customFormat="1" ht="15" customHeight="1" x14ac:dyDescent="0.25">
      <c r="B829" s="950"/>
      <c r="C829" s="951"/>
      <c r="D829" s="455"/>
      <c r="E829" s="460"/>
      <c r="F829" s="577"/>
      <c r="G829" s="463"/>
      <c r="H829" s="449"/>
    </row>
    <row r="830" spans="2:8" s="448" customFormat="1" ht="15" customHeight="1" x14ac:dyDescent="0.25">
      <c r="B830" s="950"/>
      <c r="C830" s="951"/>
      <c r="D830" s="455"/>
      <c r="E830" s="460"/>
      <c r="F830" s="577"/>
      <c r="G830" s="463"/>
      <c r="H830" s="449"/>
    </row>
    <row r="831" spans="2:8" s="448" customFormat="1" ht="15" customHeight="1" x14ac:dyDescent="0.25">
      <c r="B831" s="950"/>
      <c r="C831" s="951"/>
      <c r="D831" s="455"/>
      <c r="E831" s="460"/>
      <c r="F831" s="577"/>
      <c r="G831" s="463"/>
      <c r="H831" s="449"/>
    </row>
    <row r="832" spans="2:8" s="448" customFormat="1" ht="15" customHeight="1" x14ac:dyDescent="0.25">
      <c r="B832" s="950"/>
      <c r="C832" s="951"/>
      <c r="D832" s="455"/>
      <c r="E832" s="460"/>
      <c r="F832" s="577"/>
      <c r="G832" s="463"/>
      <c r="H832" s="449"/>
    </row>
    <row r="833" spans="2:8" s="448" customFormat="1" ht="15" customHeight="1" x14ac:dyDescent="0.25">
      <c r="B833" s="950"/>
      <c r="C833" s="951"/>
      <c r="D833" s="455"/>
      <c r="E833" s="460"/>
      <c r="F833" s="577"/>
      <c r="G833" s="463"/>
      <c r="H833" s="449"/>
    </row>
    <row r="834" spans="2:8" s="448" customFormat="1" ht="15" customHeight="1" x14ac:dyDescent="0.25">
      <c r="B834" s="950"/>
      <c r="C834" s="951"/>
      <c r="D834" s="455"/>
      <c r="E834" s="460"/>
      <c r="F834" s="577"/>
      <c r="G834" s="463"/>
      <c r="H834" s="449"/>
    </row>
    <row r="835" spans="2:8" s="448" customFormat="1" ht="15" customHeight="1" x14ac:dyDescent="0.25">
      <c r="B835" s="950"/>
      <c r="C835" s="951"/>
      <c r="D835" s="455"/>
      <c r="E835" s="460"/>
      <c r="F835" s="577"/>
      <c r="G835" s="463"/>
      <c r="H835" s="449"/>
    </row>
    <row r="836" spans="2:8" s="448" customFormat="1" ht="15" customHeight="1" x14ac:dyDescent="0.25">
      <c r="B836" s="950"/>
      <c r="C836" s="951"/>
      <c r="D836" s="455"/>
      <c r="E836" s="460"/>
      <c r="F836" s="577"/>
      <c r="G836" s="463"/>
      <c r="H836" s="449"/>
    </row>
    <row r="837" spans="2:8" s="448" customFormat="1" ht="15" customHeight="1" x14ac:dyDescent="0.25">
      <c r="B837" s="950"/>
      <c r="C837" s="951"/>
      <c r="D837" s="455"/>
      <c r="E837" s="460"/>
      <c r="F837" s="577"/>
      <c r="G837" s="463"/>
      <c r="H837" s="449"/>
    </row>
    <row r="838" spans="2:8" s="448" customFormat="1" ht="15" customHeight="1" x14ac:dyDescent="0.25">
      <c r="B838" s="950"/>
      <c r="C838" s="951"/>
      <c r="D838" s="455"/>
      <c r="E838" s="460"/>
      <c r="F838" s="577"/>
      <c r="G838" s="463"/>
      <c r="H838" s="449"/>
    </row>
    <row r="839" spans="2:8" s="448" customFormat="1" ht="15" customHeight="1" x14ac:dyDescent="0.25">
      <c r="B839" s="950"/>
      <c r="C839" s="951"/>
      <c r="D839" s="455"/>
      <c r="E839" s="460"/>
      <c r="F839" s="577"/>
      <c r="G839" s="463"/>
      <c r="H839" s="449"/>
    </row>
    <row r="840" spans="2:8" s="448" customFormat="1" ht="15" customHeight="1" x14ac:dyDescent="0.25">
      <c r="B840" s="950"/>
      <c r="C840" s="951"/>
      <c r="D840" s="455"/>
      <c r="E840" s="460"/>
      <c r="F840" s="577"/>
      <c r="G840" s="463"/>
      <c r="H840" s="449"/>
    </row>
    <row r="841" spans="2:8" s="448" customFormat="1" ht="15" customHeight="1" x14ac:dyDescent="0.25">
      <c r="B841" s="950"/>
      <c r="C841" s="951"/>
      <c r="D841" s="455"/>
      <c r="E841" s="460"/>
      <c r="F841" s="577"/>
      <c r="G841" s="463"/>
      <c r="H841" s="449"/>
    </row>
    <row r="842" spans="2:8" s="448" customFormat="1" ht="15" customHeight="1" x14ac:dyDescent="0.25">
      <c r="B842" s="950"/>
      <c r="C842" s="951"/>
      <c r="D842" s="455"/>
      <c r="E842" s="460"/>
      <c r="F842" s="577"/>
      <c r="G842" s="463"/>
      <c r="H842" s="449"/>
    </row>
    <row r="843" spans="2:8" s="448" customFormat="1" ht="15" customHeight="1" x14ac:dyDescent="0.25">
      <c r="B843" s="950"/>
      <c r="C843" s="951"/>
      <c r="D843" s="455"/>
      <c r="E843" s="460"/>
      <c r="F843" s="577"/>
      <c r="G843" s="463"/>
      <c r="H843" s="449"/>
    </row>
    <row r="844" spans="2:8" s="448" customFormat="1" ht="15" customHeight="1" x14ac:dyDescent="0.25">
      <c r="B844" s="950"/>
      <c r="C844" s="951"/>
      <c r="D844" s="455"/>
      <c r="E844" s="460"/>
      <c r="F844" s="577"/>
      <c r="G844" s="463"/>
      <c r="H844" s="449"/>
    </row>
    <row r="845" spans="2:8" s="448" customFormat="1" ht="15" customHeight="1" x14ac:dyDescent="0.25">
      <c r="B845" s="950"/>
      <c r="C845" s="951"/>
      <c r="D845" s="455"/>
      <c r="E845" s="460"/>
      <c r="F845" s="577"/>
      <c r="G845" s="463"/>
      <c r="H845" s="449"/>
    </row>
    <row r="846" spans="2:8" s="448" customFormat="1" ht="15" customHeight="1" x14ac:dyDescent="0.25">
      <c r="B846" s="950"/>
      <c r="C846" s="951"/>
      <c r="D846" s="455"/>
      <c r="E846" s="460"/>
      <c r="F846" s="577"/>
      <c r="G846" s="463"/>
      <c r="H846" s="449"/>
    </row>
    <row r="847" spans="2:8" s="448" customFormat="1" ht="15" customHeight="1" x14ac:dyDescent="0.25">
      <c r="B847" s="950"/>
      <c r="C847" s="951"/>
      <c r="D847" s="455"/>
      <c r="E847" s="460"/>
      <c r="F847" s="577"/>
      <c r="G847" s="463"/>
      <c r="H847" s="449"/>
    </row>
    <row r="848" spans="2:8" s="448" customFormat="1" ht="15" customHeight="1" x14ac:dyDescent="0.25">
      <c r="B848" s="950"/>
      <c r="C848" s="951"/>
      <c r="D848" s="455"/>
      <c r="E848" s="460"/>
      <c r="F848" s="577"/>
      <c r="G848" s="463"/>
      <c r="H848" s="449"/>
    </row>
    <row r="849" spans="2:8" s="448" customFormat="1" ht="15" customHeight="1" x14ac:dyDescent="0.25">
      <c r="B849" s="950"/>
      <c r="C849" s="951"/>
      <c r="D849" s="455"/>
      <c r="E849" s="460"/>
      <c r="F849" s="577"/>
      <c r="G849" s="463"/>
      <c r="H849" s="449"/>
    </row>
    <row r="850" spans="2:8" s="448" customFormat="1" ht="15" customHeight="1" x14ac:dyDescent="0.25">
      <c r="B850" s="950"/>
      <c r="C850" s="951"/>
      <c r="D850" s="455"/>
      <c r="E850" s="460"/>
      <c r="F850" s="577"/>
      <c r="G850" s="463"/>
      <c r="H850" s="449"/>
    </row>
    <row r="851" spans="2:8" s="448" customFormat="1" ht="15" customHeight="1" x14ac:dyDescent="0.25">
      <c r="B851" s="950"/>
      <c r="C851" s="951"/>
      <c r="D851" s="455"/>
      <c r="E851" s="460"/>
      <c r="F851" s="577"/>
      <c r="G851" s="463"/>
      <c r="H851" s="449"/>
    </row>
    <row r="852" spans="2:8" s="448" customFormat="1" ht="15" customHeight="1" x14ac:dyDescent="0.25">
      <c r="B852" s="950"/>
      <c r="C852" s="951"/>
      <c r="D852" s="455"/>
      <c r="E852" s="460"/>
      <c r="F852" s="577"/>
      <c r="G852" s="463"/>
      <c r="H852" s="449"/>
    </row>
    <row r="853" spans="2:8" s="448" customFormat="1" ht="15" customHeight="1" x14ac:dyDescent="0.25">
      <c r="B853" s="950"/>
      <c r="C853" s="951"/>
      <c r="D853" s="455"/>
      <c r="E853" s="460"/>
      <c r="F853" s="577"/>
      <c r="G853" s="463"/>
      <c r="H853" s="449"/>
    </row>
    <row r="854" spans="2:8" s="448" customFormat="1" ht="15" customHeight="1" x14ac:dyDescent="0.25">
      <c r="B854" s="950"/>
      <c r="C854" s="951"/>
      <c r="D854" s="455"/>
      <c r="E854" s="460"/>
      <c r="F854" s="577"/>
      <c r="G854" s="463"/>
      <c r="H854" s="449"/>
    </row>
    <row r="855" spans="2:8" s="448" customFormat="1" ht="15" customHeight="1" x14ac:dyDescent="0.25">
      <c r="B855" s="950"/>
      <c r="C855" s="951"/>
      <c r="D855" s="455"/>
      <c r="E855" s="460"/>
      <c r="F855" s="577"/>
      <c r="G855" s="463"/>
      <c r="H855" s="449"/>
    </row>
    <row r="856" spans="2:8" s="448" customFormat="1" ht="15" customHeight="1" x14ac:dyDescent="0.25">
      <c r="B856" s="950"/>
      <c r="C856" s="951"/>
      <c r="D856" s="455"/>
      <c r="E856" s="460"/>
      <c r="F856" s="577"/>
      <c r="G856" s="463"/>
      <c r="H856" s="449"/>
    </row>
    <row r="857" spans="2:8" s="448" customFormat="1" ht="15" customHeight="1" x14ac:dyDescent="0.25">
      <c r="B857" s="950"/>
      <c r="C857" s="951"/>
      <c r="D857" s="455"/>
      <c r="E857" s="460"/>
      <c r="F857" s="577"/>
      <c r="G857" s="463"/>
      <c r="H857" s="449"/>
    </row>
    <row r="858" spans="2:8" s="448" customFormat="1" ht="15" customHeight="1" x14ac:dyDescent="0.25">
      <c r="B858" s="950"/>
      <c r="C858" s="951"/>
      <c r="D858" s="455"/>
      <c r="E858" s="460"/>
      <c r="F858" s="577"/>
      <c r="G858" s="463"/>
      <c r="H858" s="449"/>
    </row>
    <row r="859" spans="2:8" s="448" customFormat="1" ht="15" customHeight="1" x14ac:dyDescent="0.25">
      <c r="B859" s="950"/>
      <c r="C859" s="951"/>
      <c r="D859" s="455"/>
      <c r="E859" s="460"/>
      <c r="F859" s="577"/>
      <c r="G859" s="463"/>
      <c r="H859" s="449"/>
    </row>
    <row r="860" spans="2:8" s="448" customFormat="1" ht="15" customHeight="1" x14ac:dyDescent="0.25">
      <c r="B860" s="950"/>
      <c r="C860" s="951"/>
      <c r="D860" s="455"/>
      <c r="E860" s="460"/>
      <c r="F860" s="577"/>
      <c r="G860" s="463"/>
      <c r="H860" s="449"/>
    </row>
    <row r="861" spans="2:8" s="448" customFormat="1" ht="15" customHeight="1" x14ac:dyDescent="0.25">
      <c r="B861" s="950"/>
      <c r="C861" s="951"/>
      <c r="D861" s="455"/>
      <c r="E861" s="460"/>
      <c r="F861" s="577"/>
      <c r="G861" s="463"/>
      <c r="H861" s="449"/>
    </row>
    <row r="862" spans="2:8" s="448" customFormat="1" ht="15" customHeight="1" x14ac:dyDescent="0.25">
      <c r="B862" s="950"/>
      <c r="C862" s="951"/>
      <c r="D862" s="455"/>
      <c r="E862" s="460"/>
      <c r="F862" s="577"/>
      <c r="G862" s="463"/>
      <c r="H862" s="449"/>
    </row>
    <row r="863" spans="2:8" s="448" customFormat="1" ht="15" customHeight="1" x14ac:dyDescent="0.25">
      <c r="B863" s="950"/>
      <c r="C863" s="951"/>
      <c r="D863" s="455"/>
      <c r="E863" s="460"/>
      <c r="F863" s="577"/>
      <c r="G863" s="463"/>
      <c r="H863" s="449"/>
    </row>
    <row r="864" spans="2:8" s="448" customFormat="1" ht="15" customHeight="1" x14ac:dyDescent="0.25">
      <c r="B864" s="950"/>
      <c r="C864" s="951"/>
      <c r="D864" s="455"/>
      <c r="E864" s="460"/>
      <c r="F864" s="577"/>
      <c r="G864" s="463"/>
      <c r="H864" s="449"/>
    </row>
    <row r="865" spans="2:8" s="448" customFormat="1" ht="15" customHeight="1" x14ac:dyDescent="0.25">
      <c r="B865" s="950"/>
      <c r="C865" s="951"/>
      <c r="D865" s="455"/>
      <c r="E865" s="460"/>
      <c r="F865" s="577"/>
      <c r="G865" s="463"/>
      <c r="H865" s="449"/>
    </row>
    <row r="866" spans="2:8" s="448" customFormat="1" ht="15" customHeight="1" x14ac:dyDescent="0.25">
      <c r="B866" s="950"/>
      <c r="C866" s="951"/>
      <c r="D866" s="455"/>
      <c r="E866" s="460"/>
      <c r="F866" s="577"/>
      <c r="G866" s="463"/>
      <c r="H866" s="449"/>
    </row>
    <row r="867" spans="2:8" s="448" customFormat="1" ht="15" customHeight="1" x14ac:dyDescent="0.25">
      <c r="B867" s="950"/>
      <c r="C867" s="951"/>
      <c r="D867" s="455"/>
      <c r="E867" s="460"/>
      <c r="F867" s="577"/>
      <c r="G867" s="463"/>
      <c r="H867" s="449"/>
    </row>
    <row r="868" spans="2:8" s="448" customFormat="1" ht="15" customHeight="1" x14ac:dyDescent="0.25">
      <c r="B868" s="950"/>
      <c r="C868" s="951"/>
      <c r="D868" s="455"/>
      <c r="E868" s="460"/>
      <c r="F868" s="577"/>
      <c r="G868" s="463"/>
      <c r="H868" s="449"/>
    </row>
    <row r="869" spans="2:8" s="448" customFormat="1" ht="15" customHeight="1" x14ac:dyDescent="0.25">
      <c r="B869" s="950"/>
      <c r="C869" s="951"/>
      <c r="D869" s="455"/>
      <c r="E869" s="460"/>
      <c r="F869" s="577"/>
      <c r="G869" s="463"/>
      <c r="H869" s="449"/>
    </row>
    <row r="870" spans="2:8" s="448" customFormat="1" ht="15" customHeight="1" x14ac:dyDescent="0.25">
      <c r="B870" s="950"/>
      <c r="C870" s="951"/>
      <c r="D870" s="455"/>
      <c r="E870" s="460"/>
      <c r="F870" s="577"/>
      <c r="G870" s="463"/>
      <c r="H870" s="449"/>
    </row>
    <row r="871" spans="2:8" s="448" customFormat="1" ht="15" customHeight="1" x14ac:dyDescent="0.25">
      <c r="B871" s="950"/>
      <c r="C871" s="951"/>
      <c r="D871" s="455"/>
      <c r="E871" s="460"/>
      <c r="F871" s="577"/>
      <c r="G871" s="463"/>
      <c r="H871" s="449"/>
    </row>
    <row r="872" spans="2:8" s="448" customFormat="1" ht="15" customHeight="1" x14ac:dyDescent="0.25">
      <c r="B872" s="950"/>
      <c r="C872" s="951"/>
      <c r="D872" s="455"/>
      <c r="E872" s="460"/>
      <c r="F872" s="577"/>
      <c r="G872" s="463"/>
      <c r="H872" s="449"/>
    </row>
    <row r="873" spans="2:8" s="448" customFormat="1" ht="15" customHeight="1" x14ac:dyDescent="0.25">
      <c r="B873" s="950"/>
      <c r="C873" s="951"/>
      <c r="D873" s="455"/>
      <c r="E873" s="460"/>
      <c r="F873" s="577"/>
      <c r="G873" s="463"/>
      <c r="H873" s="449"/>
    </row>
    <row r="874" spans="2:8" s="448" customFormat="1" ht="15" customHeight="1" x14ac:dyDescent="0.25">
      <c r="B874" s="950"/>
      <c r="C874" s="951"/>
      <c r="D874" s="455"/>
      <c r="E874" s="460"/>
      <c r="F874" s="577"/>
      <c r="G874" s="463"/>
      <c r="H874" s="449"/>
    </row>
    <row r="875" spans="2:8" s="448" customFormat="1" ht="15" customHeight="1" x14ac:dyDescent="0.25">
      <c r="B875" s="950"/>
      <c r="C875" s="951"/>
      <c r="D875" s="455"/>
      <c r="E875" s="460"/>
      <c r="F875" s="577"/>
      <c r="G875" s="463"/>
      <c r="H875" s="449"/>
    </row>
    <row r="876" spans="2:8" s="448" customFormat="1" ht="15" customHeight="1" x14ac:dyDescent="0.25">
      <c r="B876" s="950"/>
      <c r="C876" s="951"/>
      <c r="D876" s="455"/>
      <c r="E876" s="460"/>
      <c r="F876" s="577"/>
      <c r="G876" s="463"/>
      <c r="H876" s="449"/>
    </row>
    <row r="877" spans="2:8" s="448" customFormat="1" ht="15" customHeight="1" x14ac:dyDescent="0.25">
      <c r="B877" s="950"/>
      <c r="C877" s="951"/>
      <c r="D877" s="455"/>
      <c r="E877" s="460"/>
      <c r="F877" s="577"/>
      <c r="G877" s="463"/>
      <c r="H877" s="449"/>
    </row>
    <row r="878" spans="2:8" s="448" customFormat="1" ht="15" customHeight="1" x14ac:dyDescent="0.25">
      <c r="B878" s="950"/>
      <c r="C878" s="951"/>
      <c r="D878" s="455"/>
      <c r="E878" s="460"/>
      <c r="F878" s="577"/>
      <c r="G878" s="463"/>
      <c r="H878" s="449"/>
    </row>
    <row r="879" spans="2:8" s="448" customFormat="1" ht="15" customHeight="1" x14ac:dyDescent="0.25">
      <c r="B879" s="950"/>
      <c r="C879" s="951"/>
      <c r="D879" s="455"/>
      <c r="E879" s="460"/>
      <c r="F879" s="577"/>
      <c r="G879" s="463"/>
      <c r="H879" s="449"/>
    </row>
    <row r="880" spans="2:8" s="448" customFormat="1" ht="15" customHeight="1" x14ac:dyDescent="0.25">
      <c r="B880" s="950"/>
      <c r="C880" s="951"/>
      <c r="D880" s="455"/>
      <c r="E880" s="460"/>
      <c r="F880" s="577"/>
      <c r="G880" s="463"/>
      <c r="H880" s="449"/>
    </row>
    <row r="881" spans="2:8" s="448" customFormat="1" ht="15" customHeight="1" x14ac:dyDescent="0.25">
      <c r="B881" s="950"/>
      <c r="C881" s="951"/>
      <c r="D881" s="455"/>
      <c r="E881" s="460"/>
      <c r="F881" s="577"/>
      <c r="G881" s="463"/>
      <c r="H881" s="449"/>
    </row>
    <row r="882" spans="2:8" s="448" customFormat="1" ht="15" customHeight="1" x14ac:dyDescent="0.25">
      <c r="B882" s="950"/>
      <c r="C882" s="951"/>
      <c r="D882" s="455"/>
      <c r="E882" s="460"/>
      <c r="F882" s="577"/>
      <c r="G882" s="463"/>
      <c r="H882" s="449"/>
    </row>
    <row r="883" spans="2:8" s="448" customFormat="1" ht="15" customHeight="1" x14ac:dyDescent="0.25">
      <c r="B883" s="950"/>
      <c r="C883" s="951"/>
      <c r="D883" s="455"/>
      <c r="E883" s="460"/>
      <c r="F883" s="577"/>
      <c r="G883" s="463"/>
      <c r="H883" s="449"/>
    </row>
    <row r="884" spans="2:8" s="448" customFormat="1" ht="15" customHeight="1" x14ac:dyDescent="0.25">
      <c r="B884" s="950"/>
      <c r="C884" s="951"/>
      <c r="D884" s="455"/>
      <c r="E884" s="460"/>
      <c r="F884" s="577"/>
      <c r="G884" s="463"/>
      <c r="H884" s="449"/>
    </row>
    <row r="885" spans="2:8" s="448" customFormat="1" ht="15" customHeight="1" x14ac:dyDescent="0.25">
      <c r="B885" s="950"/>
      <c r="C885" s="951"/>
      <c r="D885" s="455"/>
      <c r="E885" s="460"/>
      <c r="F885" s="577"/>
      <c r="G885" s="463"/>
      <c r="H885" s="449"/>
    </row>
    <row r="886" spans="2:8" s="448" customFormat="1" ht="15" customHeight="1" x14ac:dyDescent="0.25">
      <c r="B886" s="950"/>
      <c r="C886" s="951"/>
      <c r="D886" s="455"/>
      <c r="E886" s="460"/>
      <c r="F886" s="577"/>
      <c r="G886" s="463"/>
      <c r="H886" s="449"/>
    </row>
    <row r="887" spans="2:8" s="448" customFormat="1" ht="15" customHeight="1" x14ac:dyDescent="0.25">
      <c r="B887" s="950"/>
      <c r="C887" s="951"/>
      <c r="D887" s="455"/>
      <c r="E887" s="460"/>
      <c r="F887" s="577"/>
      <c r="G887" s="463"/>
      <c r="H887" s="449"/>
    </row>
    <row r="888" spans="2:8" s="448" customFormat="1" ht="15" customHeight="1" x14ac:dyDescent="0.25">
      <c r="B888" s="950"/>
      <c r="C888" s="951"/>
      <c r="D888" s="455"/>
      <c r="E888" s="460"/>
      <c r="F888" s="577"/>
      <c r="G888" s="463"/>
      <c r="H888" s="449"/>
    </row>
    <row r="889" spans="2:8" s="448" customFormat="1" ht="15" customHeight="1" x14ac:dyDescent="0.25">
      <c r="B889" s="950"/>
      <c r="C889" s="951"/>
      <c r="D889" s="455"/>
      <c r="E889" s="460"/>
      <c r="F889" s="577"/>
      <c r="G889" s="463"/>
      <c r="H889" s="449"/>
    </row>
    <row r="890" spans="2:8" s="448" customFormat="1" ht="15" customHeight="1" x14ac:dyDescent="0.25">
      <c r="B890" s="950"/>
      <c r="C890" s="951"/>
      <c r="D890" s="455"/>
      <c r="E890" s="460"/>
      <c r="F890" s="577"/>
      <c r="G890" s="463"/>
      <c r="H890" s="449"/>
    </row>
    <row r="891" spans="2:8" s="448" customFormat="1" ht="15" customHeight="1" x14ac:dyDescent="0.25">
      <c r="B891" s="950"/>
      <c r="C891" s="951"/>
      <c r="D891" s="455"/>
      <c r="E891" s="460"/>
      <c r="F891" s="577"/>
      <c r="G891" s="463"/>
      <c r="H891" s="449"/>
    </row>
    <row r="892" spans="2:8" s="448" customFormat="1" ht="15" customHeight="1" x14ac:dyDescent="0.25">
      <c r="B892" s="950"/>
      <c r="C892" s="951"/>
      <c r="D892" s="455"/>
      <c r="E892" s="460"/>
      <c r="F892" s="577"/>
      <c r="G892" s="463"/>
      <c r="H892" s="449"/>
    </row>
    <row r="893" spans="2:8" s="448" customFormat="1" ht="15" customHeight="1" x14ac:dyDescent="0.25">
      <c r="B893" s="950"/>
      <c r="C893" s="951"/>
      <c r="D893" s="455"/>
      <c r="E893" s="460"/>
      <c r="F893" s="577"/>
      <c r="G893" s="463"/>
      <c r="H893" s="449"/>
    </row>
    <row r="894" spans="2:8" s="448" customFormat="1" ht="15" customHeight="1" x14ac:dyDescent="0.25">
      <c r="B894" s="950"/>
      <c r="C894" s="951"/>
      <c r="D894" s="455"/>
      <c r="E894" s="460"/>
      <c r="F894" s="577"/>
      <c r="G894" s="463"/>
      <c r="H894" s="449"/>
    </row>
    <row r="895" spans="2:8" s="448" customFormat="1" ht="15" customHeight="1" x14ac:dyDescent="0.25">
      <c r="B895" s="950"/>
      <c r="C895" s="951"/>
      <c r="D895" s="455"/>
      <c r="E895" s="460"/>
      <c r="F895" s="577"/>
      <c r="G895" s="463"/>
      <c r="H895" s="449"/>
    </row>
    <row r="896" spans="2:8" s="448" customFormat="1" ht="15" customHeight="1" x14ac:dyDescent="0.25">
      <c r="B896" s="950"/>
      <c r="C896" s="951"/>
      <c r="D896" s="455"/>
      <c r="E896" s="460"/>
      <c r="F896" s="577"/>
      <c r="G896" s="463"/>
      <c r="H896" s="449"/>
    </row>
    <row r="897" spans="2:8" s="448" customFormat="1" ht="15" customHeight="1" x14ac:dyDescent="0.25">
      <c r="B897" s="950"/>
      <c r="C897" s="951"/>
      <c r="D897" s="455"/>
      <c r="E897" s="460"/>
      <c r="F897" s="577"/>
      <c r="G897" s="463"/>
      <c r="H897" s="449"/>
    </row>
    <row r="898" spans="2:8" s="448" customFormat="1" ht="15" customHeight="1" x14ac:dyDescent="0.25">
      <c r="B898" s="950"/>
      <c r="C898" s="951"/>
      <c r="D898" s="455"/>
      <c r="E898" s="460"/>
      <c r="F898" s="577"/>
      <c r="G898" s="463"/>
      <c r="H898" s="449"/>
    </row>
    <row r="899" spans="2:8" s="448" customFormat="1" ht="15" customHeight="1" x14ac:dyDescent="0.25">
      <c r="B899" s="950"/>
      <c r="C899" s="951"/>
      <c r="D899" s="455"/>
      <c r="E899" s="460"/>
      <c r="F899" s="577"/>
      <c r="G899" s="463"/>
      <c r="H899" s="449"/>
    </row>
    <row r="900" spans="2:8" s="448" customFormat="1" ht="15" customHeight="1" x14ac:dyDescent="0.25">
      <c r="B900" s="950"/>
      <c r="C900" s="951"/>
      <c r="D900" s="455"/>
      <c r="E900" s="460"/>
      <c r="F900" s="577"/>
      <c r="G900" s="463"/>
      <c r="H900" s="449"/>
    </row>
    <row r="901" spans="2:8" s="448" customFormat="1" ht="15" customHeight="1" x14ac:dyDescent="0.25">
      <c r="B901" s="950"/>
      <c r="C901" s="951"/>
      <c r="D901" s="455"/>
      <c r="E901" s="460"/>
      <c r="F901" s="577"/>
      <c r="G901" s="463"/>
      <c r="H901" s="449"/>
    </row>
    <row r="902" spans="2:8" s="448" customFormat="1" ht="15" customHeight="1" x14ac:dyDescent="0.25">
      <c r="B902" s="950"/>
      <c r="C902" s="951"/>
      <c r="D902" s="455"/>
      <c r="E902" s="460"/>
      <c r="F902" s="577"/>
      <c r="G902" s="463"/>
      <c r="H902" s="449"/>
    </row>
    <row r="903" spans="2:8" s="448" customFormat="1" ht="15" customHeight="1" x14ac:dyDescent="0.25">
      <c r="B903" s="950"/>
      <c r="C903" s="951"/>
      <c r="D903" s="455"/>
      <c r="E903" s="460"/>
      <c r="F903" s="577"/>
      <c r="G903" s="463"/>
      <c r="H903" s="449"/>
    </row>
    <row r="904" spans="2:8" s="448" customFormat="1" ht="15" customHeight="1" x14ac:dyDescent="0.25">
      <c r="B904" s="950"/>
      <c r="C904" s="951"/>
      <c r="D904" s="455"/>
      <c r="E904" s="460"/>
      <c r="F904" s="577"/>
      <c r="G904" s="463"/>
      <c r="H904" s="449"/>
    </row>
    <row r="905" spans="2:8" s="448" customFormat="1" ht="15" customHeight="1" x14ac:dyDescent="0.25">
      <c r="B905" s="950"/>
      <c r="C905" s="951"/>
      <c r="D905" s="455"/>
      <c r="E905" s="460"/>
      <c r="F905" s="577"/>
      <c r="G905" s="463"/>
      <c r="H905" s="449"/>
    </row>
    <row r="906" spans="2:8" s="448" customFormat="1" ht="15" customHeight="1" x14ac:dyDescent="0.25">
      <c r="B906" s="950"/>
      <c r="C906" s="951"/>
      <c r="D906" s="455"/>
      <c r="E906" s="460"/>
      <c r="F906" s="577"/>
      <c r="G906" s="463"/>
      <c r="H906" s="449"/>
    </row>
    <row r="907" spans="2:8" s="448" customFormat="1" ht="15" customHeight="1" x14ac:dyDescent="0.25">
      <c r="B907" s="950"/>
      <c r="C907" s="951"/>
      <c r="D907" s="455"/>
      <c r="E907" s="460"/>
      <c r="F907" s="577"/>
      <c r="G907" s="463"/>
      <c r="H907" s="449"/>
    </row>
    <row r="908" spans="2:8" s="448" customFormat="1" ht="15" customHeight="1" x14ac:dyDescent="0.25">
      <c r="B908" s="950"/>
      <c r="C908" s="951"/>
      <c r="D908" s="455"/>
      <c r="E908" s="460"/>
      <c r="F908" s="577"/>
      <c r="G908" s="463"/>
      <c r="H908" s="449"/>
    </row>
    <row r="909" spans="2:8" s="448" customFormat="1" ht="15" customHeight="1" x14ac:dyDescent="0.25">
      <c r="B909" s="950"/>
      <c r="C909" s="951"/>
      <c r="D909" s="455"/>
      <c r="E909" s="460"/>
      <c r="F909" s="577"/>
      <c r="G909" s="463"/>
      <c r="H909" s="449"/>
    </row>
    <row r="910" spans="2:8" s="448" customFormat="1" ht="15" customHeight="1" x14ac:dyDescent="0.25">
      <c r="B910" s="950"/>
      <c r="C910" s="951"/>
      <c r="D910" s="455"/>
      <c r="E910" s="460"/>
      <c r="F910" s="577"/>
      <c r="G910" s="463"/>
      <c r="H910" s="449"/>
    </row>
    <row r="911" spans="2:8" s="448" customFormat="1" ht="15" customHeight="1" x14ac:dyDescent="0.25">
      <c r="B911" s="950"/>
      <c r="C911" s="951"/>
      <c r="D911" s="455"/>
      <c r="E911" s="460"/>
      <c r="F911" s="577"/>
      <c r="G911" s="463"/>
      <c r="H911" s="449"/>
    </row>
    <row r="912" spans="2:8" s="448" customFormat="1" ht="15" customHeight="1" x14ac:dyDescent="0.25">
      <c r="B912" s="950"/>
      <c r="C912" s="951"/>
      <c r="D912" s="455"/>
      <c r="E912" s="460"/>
      <c r="F912" s="577"/>
      <c r="G912" s="463"/>
      <c r="H912" s="449"/>
    </row>
    <row r="913" spans="2:8" s="448" customFormat="1" ht="15" customHeight="1" x14ac:dyDescent="0.25">
      <c r="B913" s="950"/>
      <c r="C913" s="951"/>
      <c r="D913" s="455"/>
      <c r="E913" s="460"/>
      <c r="F913" s="577"/>
      <c r="G913" s="463"/>
      <c r="H913" s="449"/>
    </row>
    <row r="914" spans="2:8" s="448" customFormat="1" ht="15" customHeight="1" x14ac:dyDescent="0.25">
      <c r="B914" s="950"/>
      <c r="C914" s="951"/>
      <c r="D914" s="455"/>
      <c r="E914" s="460"/>
      <c r="F914" s="577"/>
      <c r="G914" s="463"/>
      <c r="H914" s="449"/>
    </row>
    <row r="915" spans="2:8" s="448" customFormat="1" ht="15" customHeight="1" x14ac:dyDescent="0.25">
      <c r="B915" s="950"/>
      <c r="C915" s="951"/>
      <c r="D915" s="455"/>
      <c r="E915" s="460"/>
      <c r="F915" s="577"/>
      <c r="G915" s="463"/>
      <c r="H915" s="449"/>
    </row>
    <row r="916" spans="2:8" s="448" customFormat="1" ht="15" customHeight="1" x14ac:dyDescent="0.25">
      <c r="B916" s="950"/>
      <c r="C916" s="951"/>
      <c r="D916" s="455"/>
      <c r="E916" s="460"/>
      <c r="F916" s="577"/>
      <c r="G916" s="463"/>
      <c r="H916" s="449"/>
    </row>
    <row r="917" spans="2:8" s="448" customFormat="1" ht="15" customHeight="1" x14ac:dyDescent="0.25">
      <c r="B917" s="950"/>
      <c r="C917" s="951"/>
      <c r="D917" s="455"/>
      <c r="E917" s="460"/>
      <c r="F917" s="577"/>
      <c r="G917" s="463"/>
      <c r="H917" s="449"/>
    </row>
    <row r="918" spans="2:8" s="448" customFormat="1" ht="15" customHeight="1" x14ac:dyDescent="0.25">
      <c r="B918" s="950"/>
      <c r="C918" s="951"/>
      <c r="D918" s="455"/>
      <c r="E918" s="460"/>
      <c r="F918" s="577"/>
      <c r="G918" s="463"/>
      <c r="H918" s="449"/>
    </row>
    <row r="919" spans="2:8" s="448" customFormat="1" ht="15" customHeight="1" x14ac:dyDescent="0.25">
      <c r="B919" s="950"/>
      <c r="C919" s="951"/>
      <c r="D919" s="455"/>
      <c r="E919" s="460"/>
      <c r="F919" s="577"/>
      <c r="G919" s="463"/>
      <c r="H919" s="449"/>
    </row>
    <row r="920" spans="2:8" s="448" customFormat="1" ht="15" customHeight="1" x14ac:dyDescent="0.25">
      <c r="B920" s="950"/>
      <c r="C920" s="951"/>
      <c r="D920" s="455"/>
      <c r="E920" s="460"/>
      <c r="F920" s="577"/>
      <c r="G920" s="463"/>
      <c r="H920" s="449"/>
    </row>
    <row r="921" spans="2:8" s="448" customFormat="1" ht="15" customHeight="1" x14ac:dyDescent="0.25">
      <c r="B921" s="950"/>
      <c r="C921" s="951"/>
      <c r="D921" s="455"/>
      <c r="E921" s="460"/>
      <c r="F921" s="577"/>
      <c r="G921" s="463"/>
      <c r="H921" s="449"/>
    </row>
    <row r="922" spans="2:8" s="448" customFormat="1" ht="15" customHeight="1" x14ac:dyDescent="0.25">
      <c r="B922" s="950"/>
      <c r="C922" s="951"/>
      <c r="D922" s="455"/>
      <c r="E922" s="460"/>
      <c r="F922" s="577"/>
      <c r="G922" s="463"/>
      <c r="H922" s="449"/>
    </row>
    <row r="923" spans="2:8" s="448" customFormat="1" ht="15" customHeight="1" x14ac:dyDescent="0.25">
      <c r="B923" s="950"/>
      <c r="C923" s="951"/>
      <c r="D923" s="455"/>
      <c r="E923" s="460"/>
      <c r="F923" s="577"/>
      <c r="G923" s="463"/>
      <c r="H923" s="449"/>
    </row>
    <row r="924" spans="2:8" s="448" customFormat="1" ht="15" customHeight="1" x14ac:dyDescent="0.25">
      <c r="B924" s="950"/>
      <c r="C924" s="951"/>
      <c r="D924" s="455"/>
      <c r="E924" s="460"/>
      <c r="F924" s="577"/>
      <c r="G924" s="463"/>
      <c r="H924" s="449"/>
    </row>
    <row r="925" spans="2:8" s="448" customFormat="1" ht="15" customHeight="1" x14ac:dyDescent="0.25">
      <c r="B925" s="950"/>
      <c r="C925" s="951"/>
      <c r="D925" s="455"/>
      <c r="E925" s="460"/>
      <c r="F925" s="577"/>
      <c r="G925" s="463"/>
      <c r="H925" s="449"/>
    </row>
    <row r="926" spans="2:8" s="448" customFormat="1" ht="15" customHeight="1" x14ac:dyDescent="0.25">
      <c r="B926" s="950"/>
      <c r="C926" s="951"/>
      <c r="D926" s="455"/>
      <c r="E926" s="460"/>
      <c r="F926" s="577"/>
      <c r="G926" s="463"/>
      <c r="H926" s="449"/>
    </row>
    <row r="927" spans="2:8" s="448" customFormat="1" ht="15" customHeight="1" x14ac:dyDescent="0.25">
      <c r="B927" s="950"/>
      <c r="C927" s="951"/>
      <c r="D927" s="455"/>
      <c r="E927" s="460"/>
      <c r="F927" s="577"/>
      <c r="G927" s="463"/>
      <c r="H927" s="449"/>
    </row>
    <row r="928" spans="2:8" s="448" customFormat="1" ht="15" customHeight="1" x14ac:dyDescent="0.25">
      <c r="B928" s="950"/>
      <c r="C928" s="951"/>
      <c r="D928" s="455"/>
      <c r="E928" s="460"/>
      <c r="F928" s="577"/>
      <c r="G928" s="463"/>
      <c r="H928" s="449"/>
    </row>
    <row r="929" spans="2:8" s="448" customFormat="1" ht="15" customHeight="1" x14ac:dyDescent="0.25">
      <c r="B929" s="950"/>
      <c r="C929" s="951"/>
      <c r="D929" s="455"/>
      <c r="E929" s="460"/>
      <c r="F929" s="577"/>
      <c r="G929" s="463"/>
      <c r="H929" s="449"/>
    </row>
    <row r="930" spans="2:8" s="448" customFormat="1" ht="15" customHeight="1" x14ac:dyDescent="0.25">
      <c r="B930" s="950"/>
      <c r="C930" s="951"/>
      <c r="D930" s="455"/>
      <c r="E930" s="460"/>
      <c r="F930" s="577"/>
      <c r="G930" s="463"/>
      <c r="H930" s="449"/>
    </row>
    <row r="931" spans="2:8" s="448" customFormat="1" ht="15" customHeight="1" x14ac:dyDescent="0.25">
      <c r="B931" s="950"/>
      <c r="C931" s="951"/>
      <c r="D931" s="455"/>
      <c r="E931" s="460"/>
      <c r="F931" s="577"/>
      <c r="G931" s="463"/>
      <c r="H931" s="449"/>
    </row>
    <row r="932" spans="2:8" s="448" customFormat="1" ht="15" customHeight="1" x14ac:dyDescent="0.25">
      <c r="B932" s="950"/>
      <c r="C932" s="951"/>
      <c r="D932" s="455"/>
      <c r="E932" s="460"/>
      <c r="F932" s="577"/>
      <c r="G932" s="463"/>
      <c r="H932" s="449"/>
    </row>
    <row r="933" spans="2:8" s="448" customFormat="1" ht="15" customHeight="1" x14ac:dyDescent="0.25">
      <c r="B933" s="950"/>
      <c r="C933" s="951"/>
      <c r="D933" s="455"/>
      <c r="E933" s="460"/>
      <c r="F933" s="577"/>
      <c r="G933" s="463"/>
      <c r="H933" s="449"/>
    </row>
    <row r="934" spans="2:8" s="448" customFormat="1" ht="15" customHeight="1" x14ac:dyDescent="0.25">
      <c r="B934" s="950"/>
      <c r="C934" s="951"/>
      <c r="D934" s="455"/>
      <c r="E934" s="460"/>
      <c r="F934" s="577"/>
      <c r="G934" s="463"/>
      <c r="H934" s="449"/>
    </row>
    <row r="935" spans="2:8" s="448" customFormat="1" ht="15" customHeight="1" x14ac:dyDescent="0.25">
      <c r="B935" s="950"/>
      <c r="C935" s="951"/>
      <c r="D935" s="455"/>
      <c r="E935" s="460"/>
      <c r="F935" s="577"/>
      <c r="G935" s="463"/>
      <c r="H935" s="449"/>
    </row>
    <row r="936" spans="2:8" s="448" customFormat="1" ht="15" customHeight="1" x14ac:dyDescent="0.25">
      <c r="B936" s="950"/>
      <c r="C936" s="951"/>
      <c r="D936" s="455"/>
      <c r="E936" s="460"/>
      <c r="F936" s="577"/>
      <c r="G936" s="463"/>
      <c r="H936" s="449"/>
    </row>
    <row r="937" spans="2:8" s="448" customFormat="1" ht="15" customHeight="1" x14ac:dyDescent="0.25">
      <c r="B937" s="950"/>
      <c r="C937" s="951"/>
      <c r="D937" s="455"/>
      <c r="E937" s="460"/>
      <c r="F937" s="577"/>
      <c r="G937" s="463"/>
      <c r="H937" s="449"/>
    </row>
    <row r="938" spans="2:8" s="448" customFormat="1" ht="15" customHeight="1" x14ac:dyDescent="0.25">
      <c r="B938" s="950"/>
      <c r="C938" s="951"/>
      <c r="D938" s="455"/>
      <c r="E938" s="460"/>
      <c r="F938" s="577"/>
      <c r="G938" s="463"/>
      <c r="H938" s="449"/>
    </row>
    <row r="939" spans="2:8" s="448" customFormat="1" ht="15" customHeight="1" x14ac:dyDescent="0.25">
      <c r="B939" s="950"/>
      <c r="C939" s="951"/>
      <c r="D939" s="455"/>
      <c r="E939" s="460"/>
      <c r="F939" s="577"/>
      <c r="G939" s="463"/>
      <c r="H939" s="449"/>
    </row>
    <row r="940" spans="2:8" s="448" customFormat="1" ht="15" customHeight="1" x14ac:dyDescent="0.25">
      <c r="B940" s="950"/>
      <c r="C940" s="951"/>
      <c r="D940" s="455"/>
      <c r="E940" s="460"/>
      <c r="F940" s="577"/>
      <c r="G940" s="463"/>
      <c r="H940" s="449"/>
    </row>
    <row r="941" spans="2:8" s="448" customFormat="1" ht="15" customHeight="1" x14ac:dyDescent="0.25">
      <c r="B941" s="950"/>
      <c r="C941" s="951"/>
      <c r="D941" s="455"/>
      <c r="E941" s="460"/>
      <c r="F941" s="577"/>
      <c r="G941" s="463"/>
      <c r="H941" s="449"/>
    </row>
    <row r="942" spans="2:8" s="448" customFormat="1" ht="15" customHeight="1" x14ac:dyDescent="0.25">
      <c r="B942" s="950"/>
      <c r="C942" s="951"/>
      <c r="D942" s="455"/>
      <c r="E942" s="460"/>
      <c r="F942" s="577"/>
      <c r="G942" s="463"/>
      <c r="H942" s="449"/>
    </row>
    <row r="943" spans="2:8" s="448" customFormat="1" ht="15" customHeight="1" x14ac:dyDescent="0.25">
      <c r="B943" s="950"/>
      <c r="C943" s="951"/>
      <c r="D943" s="455"/>
      <c r="E943" s="460"/>
      <c r="F943" s="577"/>
      <c r="G943" s="463"/>
      <c r="H943" s="449"/>
    </row>
    <row r="944" spans="2:8" s="448" customFormat="1" ht="15" customHeight="1" x14ac:dyDescent="0.25">
      <c r="B944" s="950"/>
      <c r="C944" s="951"/>
      <c r="D944" s="455"/>
      <c r="E944" s="460"/>
      <c r="F944" s="577"/>
      <c r="G944" s="463"/>
      <c r="H944" s="449"/>
    </row>
    <row r="945" spans="2:8" s="448" customFormat="1" ht="15" customHeight="1" x14ac:dyDescent="0.25">
      <c r="B945" s="950"/>
      <c r="C945" s="951"/>
      <c r="D945" s="455"/>
      <c r="E945" s="460"/>
      <c r="F945" s="577"/>
      <c r="G945" s="463"/>
      <c r="H945" s="449"/>
    </row>
    <row r="946" spans="2:8" s="448" customFormat="1" ht="15" customHeight="1" x14ac:dyDescent="0.25">
      <c r="B946" s="950"/>
      <c r="C946" s="951"/>
      <c r="D946" s="455"/>
      <c r="E946" s="460"/>
      <c r="F946" s="577"/>
      <c r="G946" s="463"/>
      <c r="H946" s="449"/>
    </row>
    <row r="947" spans="2:8" s="448" customFormat="1" ht="15" customHeight="1" x14ac:dyDescent="0.25">
      <c r="B947" s="950"/>
      <c r="C947" s="951"/>
      <c r="D947" s="455"/>
      <c r="E947" s="460"/>
      <c r="F947" s="577"/>
      <c r="G947" s="463"/>
      <c r="H947" s="449"/>
    </row>
    <row r="948" spans="2:8" s="448" customFormat="1" ht="15" customHeight="1" x14ac:dyDescent="0.25">
      <c r="B948" s="950"/>
      <c r="C948" s="951"/>
      <c r="D948" s="455"/>
      <c r="E948" s="460"/>
      <c r="F948" s="577"/>
      <c r="G948" s="463"/>
      <c r="H948" s="449"/>
    </row>
    <row r="949" spans="2:8" s="448" customFormat="1" ht="15" customHeight="1" x14ac:dyDescent="0.25">
      <c r="B949" s="950"/>
      <c r="C949" s="951"/>
      <c r="D949" s="455"/>
      <c r="E949" s="460"/>
      <c r="F949" s="577"/>
      <c r="G949" s="463"/>
      <c r="H949" s="449"/>
    </row>
    <row r="950" spans="2:8" s="448" customFormat="1" ht="15" customHeight="1" x14ac:dyDescent="0.25">
      <c r="B950" s="950"/>
      <c r="C950" s="951"/>
      <c r="D950" s="455"/>
      <c r="E950" s="460"/>
      <c r="F950" s="577"/>
      <c r="G950" s="463"/>
      <c r="H950" s="449"/>
    </row>
    <row r="951" spans="2:8" s="448" customFormat="1" ht="15" customHeight="1" x14ac:dyDescent="0.25">
      <c r="B951" s="950"/>
      <c r="C951" s="951"/>
      <c r="D951" s="455"/>
      <c r="E951" s="460"/>
      <c r="F951" s="577"/>
      <c r="G951" s="463"/>
      <c r="H951" s="449"/>
    </row>
    <row r="952" spans="2:8" s="448" customFormat="1" ht="15" customHeight="1" x14ac:dyDescent="0.25">
      <c r="B952" s="950"/>
      <c r="C952" s="951"/>
      <c r="D952" s="455"/>
      <c r="E952" s="460"/>
      <c r="F952" s="577"/>
      <c r="G952" s="463"/>
      <c r="H952" s="449"/>
    </row>
    <row r="953" spans="2:8" s="448" customFormat="1" ht="15" customHeight="1" x14ac:dyDescent="0.25">
      <c r="B953" s="950"/>
      <c r="C953" s="951"/>
      <c r="D953" s="455"/>
      <c r="E953" s="460"/>
      <c r="F953" s="577"/>
      <c r="G953" s="463"/>
      <c r="H953" s="449"/>
    </row>
    <row r="954" spans="2:8" s="448" customFormat="1" ht="15" customHeight="1" x14ac:dyDescent="0.25">
      <c r="B954" s="950"/>
      <c r="C954" s="951"/>
      <c r="D954" s="455"/>
      <c r="E954" s="460"/>
      <c r="F954" s="577"/>
      <c r="G954" s="463"/>
      <c r="H954" s="449"/>
    </row>
    <row r="955" spans="2:8" s="448" customFormat="1" ht="15" customHeight="1" x14ac:dyDescent="0.25">
      <c r="B955" s="950"/>
      <c r="C955" s="951"/>
      <c r="D955" s="455"/>
      <c r="E955" s="460"/>
      <c r="F955" s="577"/>
      <c r="G955" s="463"/>
      <c r="H955" s="449"/>
    </row>
    <row r="956" spans="2:8" s="448" customFormat="1" ht="15" customHeight="1" x14ac:dyDescent="0.25">
      <c r="B956" s="950"/>
      <c r="C956" s="951"/>
      <c r="D956" s="455"/>
      <c r="E956" s="460"/>
      <c r="F956" s="577"/>
      <c r="G956" s="463"/>
      <c r="H956" s="449"/>
    </row>
    <row r="957" spans="2:8" s="448" customFormat="1" ht="15" customHeight="1" x14ac:dyDescent="0.25">
      <c r="B957" s="950"/>
      <c r="C957" s="951"/>
      <c r="D957" s="455"/>
      <c r="E957" s="460"/>
      <c r="F957" s="577"/>
      <c r="G957" s="463"/>
      <c r="H957" s="449"/>
    </row>
    <row r="958" spans="2:8" s="448" customFormat="1" ht="15" customHeight="1" x14ac:dyDescent="0.25">
      <c r="B958" s="950"/>
      <c r="C958" s="951"/>
      <c r="D958" s="455"/>
      <c r="E958" s="460"/>
      <c r="F958" s="577"/>
      <c r="G958" s="463"/>
      <c r="H958" s="449"/>
    </row>
    <row r="959" spans="2:8" s="448" customFormat="1" ht="15" customHeight="1" x14ac:dyDescent="0.25">
      <c r="B959" s="950"/>
      <c r="C959" s="951"/>
      <c r="D959" s="455"/>
      <c r="E959" s="460"/>
      <c r="F959" s="577"/>
      <c r="G959" s="463"/>
      <c r="H959" s="449"/>
    </row>
    <row r="960" spans="2:8" s="448" customFormat="1" ht="15" customHeight="1" x14ac:dyDescent="0.25">
      <c r="B960" s="950"/>
      <c r="C960" s="951"/>
      <c r="D960" s="455"/>
      <c r="E960" s="460"/>
      <c r="F960" s="577"/>
      <c r="G960" s="463"/>
      <c r="H960" s="449"/>
    </row>
    <row r="961" spans="2:8" s="448" customFormat="1" ht="15" customHeight="1" x14ac:dyDescent="0.25">
      <c r="B961" s="950"/>
      <c r="C961" s="951"/>
      <c r="D961" s="455"/>
      <c r="E961" s="460"/>
      <c r="F961" s="577"/>
      <c r="G961" s="463"/>
      <c r="H961" s="449"/>
    </row>
    <row r="962" spans="2:8" s="448" customFormat="1" ht="15" customHeight="1" x14ac:dyDescent="0.25">
      <c r="B962" s="950"/>
      <c r="C962" s="951"/>
      <c r="D962" s="455"/>
      <c r="E962" s="460"/>
      <c r="F962" s="577"/>
      <c r="G962" s="463"/>
      <c r="H962" s="449"/>
    </row>
    <row r="963" spans="2:8" s="448" customFormat="1" ht="15" customHeight="1" x14ac:dyDescent="0.25">
      <c r="B963" s="950"/>
      <c r="C963" s="951"/>
      <c r="D963" s="455"/>
      <c r="E963" s="460"/>
      <c r="F963" s="577"/>
      <c r="G963" s="463"/>
      <c r="H963" s="449"/>
    </row>
    <row r="964" spans="2:8" s="448" customFormat="1" ht="15" customHeight="1" x14ac:dyDescent="0.25">
      <c r="B964" s="950"/>
      <c r="C964" s="951"/>
      <c r="D964" s="455"/>
      <c r="E964" s="460"/>
      <c r="F964" s="577"/>
      <c r="G964" s="463"/>
      <c r="H964" s="449"/>
    </row>
    <row r="965" spans="2:8" s="448" customFormat="1" ht="15" customHeight="1" x14ac:dyDescent="0.25">
      <c r="B965" s="950"/>
      <c r="C965" s="951"/>
      <c r="D965" s="455"/>
      <c r="E965" s="460"/>
      <c r="F965" s="577"/>
      <c r="G965" s="463"/>
      <c r="H965" s="449"/>
    </row>
    <row r="966" spans="2:8" s="448" customFormat="1" ht="15" customHeight="1" x14ac:dyDescent="0.25">
      <c r="B966" s="950"/>
      <c r="C966" s="951"/>
      <c r="D966" s="455"/>
      <c r="E966" s="460"/>
      <c r="F966" s="577"/>
      <c r="G966" s="463"/>
      <c r="H966" s="449"/>
    </row>
    <row r="967" spans="2:8" s="448" customFormat="1" ht="15" customHeight="1" x14ac:dyDescent="0.25">
      <c r="B967" s="950"/>
      <c r="C967" s="951"/>
      <c r="D967" s="455"/>
      <c r="E967" s="460"/>
      <c r="F967" s="577"/>
      <c r="G967" s="463"/>
      <c r="H967" s="449"/>
    </row>
    <row r="968" spans="2:8" s="448" customFormat="1" ht="15" customHeight="1" x14ac:dyDescent="0.25">
      <c r="B968" s="950"/>
      <c r="C968" s="951"/>
      <c r="D968" s="455"/>
      <c r="E968" s="460"/>
      <c r="F968" s="577"/>
      <c r="G968" s="463"/>
      <c r="H968" s="449"/>
    </row>
    <row r="969" spans="2:8" s="448" customFormat="1" ht="15" customHeight="1" x14ac:dyDescent="0.25">
      <c r="B969" s="950"/>
      <c r="C969" s="951"/>
      <c r="D969" s="455"/>
      <c r="E969" s="460"/>
      <c r="F969" s="577"/>
      <c r="G969" s="463"/>
      <c r="H969" s="449"/>
    </row>
    <row r="970" spans="2:8" s="448" customFormat="1" ht="15" customHeight="1" x14ac:dyDescent="0.25">
      <c r="B970" s="950"/>
      <c r="C970" s="951"/>
      <c r="D970" s="455"/>
      <c r="E970" s="460"/>
      <c r="F970" s="577"/>
      <c r="G970" s="463"/>
      <c r="H970" s="449"/>
    </row>
    <row r="971" spans="2:8" s="448" customFormat="1" ht="15" customHeight="1" x14ac:dyDescent="0.25">
      <c r="B971" s="950"/>
      <c r="C971" s="951"/>
      <c r="D971" s="455"/>
      <c r="E971" s="460"/>
      <c r="F971" s="577"/>
      <c r="G971" s="463"/>
      <c r="H971" s="449"/>
    </row>
    <row r="972" spans="2:8" s="448" customFormat="1" ht="15" customHeight="1" x14ac:dyDescent="0.25">
      <c r="B972" s="950"/>
      <c r="C972" s="951"/>
      <c r="D972" s="455"/>
      <c r="E972" s="460"/>
      <c r="F972" s="577"/>
      <c r="G972" s="463"/>
      <c r="H972" s="449"/>
    </row>
    <row r="973" spans="2:8" s="448" customFormat="1" ht="15" customHeight="1" x14ac:dyDescent="0.25">
      <c r="B973" s="950"/>
      <c r="C973" s="951"/>
      <c r="D973" s="455"/>
      <c r="E973" s="460"/>
      <c r="F973" s="577"/>
      <c r="G973" s="463"/>
      <c r="H973" s="449"/>
    </row>
    <row r="974" spans="2:8" s="448" customFormat="1" ht="15" customHeight="1" x14ac:dyDescent="0.25">
      <c r="B974" s="950"/>
      <c r="C974" s="951"/>
      <c r="D974" s="455"/>
      <c r="E974" s="460"/>
      <c r="F974" s="577"/>
      <c r="G974" s="463"/>
      <c r="H974" s="449"/>
    </row>
    <row r="975" spans="2:8" s="448" customFormat="1" ht="15" customHeight="1" x14ac:dyDescent="0.25">
      <c r="B975" s="950"/>
      <c r="C975" s="951"/>
      <c r="D975" s="455"/>
      <c r="E975" s="460"/>
      <c r="F975" s="577"/>
      <c r="G975" s="463"/>
      <c r="H975" s="449"/>
    </row>
    <row r="976" spans="2:8" s="448" customFormat="1" ht="15" customHeight="1" x14ac:dyDescent="0.25">
      <c r="B976" s="950"/>
      <c r="C976" s="951"/>
      <c r="D976" s="455"/>
      <c r="E976" s="460"/>
      <c r="F976" s="577"/>
      <c r="G976" s="463"/>
      <c r="H976" s="449"/>
    </row>
    <row r="977" spans="2:8" s="448" customFormat="1" ht="15" customHeight="1" x14ac:dyDescent="0.25">
      <c r="B977" s="950"/>
      <c r="C977" s="951"/>
      <c r="D977" s="455"/>
      <c r="E977" s="460"/>
      <c r="F977" s="577"/>
      <c r="G977" s="463"/>
      <c r="H977" s="449"/>
    </row>
    <row r="978" spans="2:8" s="448" customFormat="1" ht="15" customHeight="1" x14ac:dyDescent="0.25">
      <c r="B978" s="950"/>
      <c r="C978" s="951"/>
      <c r="D978" s="455"/>
      <c r="E978" s="460"/>
      <c r="F978" s="577"/>
      <c r="G978" s="463"/>
      <c r="H978" s="449"/>
    </row>
    <row r="979" spans="2:8" s="448" customFormat="1" ht="15" customHeight="1" x14ac:dyDescent="0.25">
      <c r="B979" s="950"/>
      <c r="C979" s="951"/>
      <c r="D979" s="455"/>
      <c r="E979" s="460"/>
      <c r="F979" s="577"/>
      <c r="G979" s="463"/>
      <c r="H979" s="449"/>
    </row>
    <row r="980" spans="2:8" s="448" customFormat="1" ht="15" customHeight="1" x14ac:dyDescent="0.25">
      <c r="B980" s="950"/>
      <c r="C980" s="951"/>
      <c r="D980" s="455"/>
      <c r="E980" s="460"/>
      <c r="F980" s="577"/>
      <c r="G980" s="463"/>
      <c r="H980" s="449"/>
    </row>
    <row r="981" spans="2:8" s="448" customFormat="1" ht="15" customHeight="1" x14ac:dyDescent="0.25">
      <c r="B981" s="950"/>
      <c r="C981" s="951"/>
      <c r="D981" s="455"/>
      <c r="E981" s="460"/>
      <c r="F981" s="577"/>
      <c r="G981" s="463"/>
      <c r="H981" s="449"/>
    </row>
    <row r="982" spans="2:8" s="448" customFormat="1" ht="15" customHeight="1" x14ac:dyDescent="0.25">
      <c r="B982" s="950"/>
      <c r="C982" s="951"/>
      <c r="D982" s="455"/>
      <c r="E982" s="460"/>
      <c r="F982" s="577"/>
      <c r="G982" s="463"/>
      <c r="H982" s="449"/>
    </row>
    <row r="983" spans="2:8" s="448" customFormat="1" ht="15" customHeight="1" x14ac:dyDescent="0.25">
      <c r="B983" s="950"/>
      <c r="C983" s="951"/>
      <c r="D983" s="455"/>
      <c r="E983" s="460"/>
      <c r="F983" s="577"/>
      <c r="G983" s="463"/>
      <c r="H983" s="449"/>
    </row>
    <row r="984" spans="2:8" s="448" customFormat="1" ht="15" customHeight="1" x14ac:dyDescent="0.25">
      <c r="B984" s="950"/>
      <c r="C984" s="951"/>
      <c r="D984" s="455"/>
      <c r="E984" s="460"/>
      <c r="F984" s="577"/>
      <c r="G984" s="463"/>
      <c r="H984" s="449"/>
    </row>
    <row r="985" spans="2:8" s="448" customFormat="1" ht="15" customHeight="1" x14ac:dyDescent="0.25">
      <c r="B985" s="950"/>
      <c r="C985" s="951"/>
      <c r="D985" s="455"/>
      <c r="E985" s="460"/>
      <c r="F985" s="577"/>
      <c r="G985" s="463"/>
      <c r="H985" s="449"/>
    </row>
    <row r="986" spans="2:8" s="448" customFormat="1" ht="15" customHeight="1" x14ac:dyDescent="0.25">
      <c r="B986" s="950"/>
      <c r="C986" s="951"/>
      <c r="D986" s="455"/>
      <c r="E986" s="460"/>
      <c r="F986" s="577"/>
      <c r="G986" s="463"/>
      <c r="H986" s="449"/>
    </row>
    <row r="987" spans="2:8" s="448" customFormat="1" ht="15" customHeight="1" x14ac:dyDescent="0.25">
      <c r="B987" s="950"/>
      <c r="C987" s="951"/>
      <c r="D987" s="455"/>
      <c r="E987" s="460"/>
      <c r="F987" s="577"/>
      <c r="G987" s="463"/>
      <c r="H987" s="449"/>
    </row>
    <row r="988" spans="2:8" s="448" customFormat="1" ht="15" customHeight="1" x14ac:dyDescent="0.25">
      <c r="B988" s="950"/>
      <c r="C988" s="951"/>
      <c r="D988" s="455"/>
      <c r="E988" s="460"/>
      <c r="F988" s="577"/>
      <c r="G988" s="463"/>
      <c r="H988" s="449"/>
    </row>
    <row r="989" spans="2:8" s="448" customFormat="1" ht="15" customHeight="1" x14ac:dyDescent="0.25">
      <c r="B989" s="950"/>
      <c r="C989" s="951"/>
      <c r="D989" s="455"/>
      <c r="E989" s="460"/>
      <c r="F989" s="577"/>
      <c r="G989" s="463"/>
      <c r="H989" s="449"/>
    </row>
    <row r="990" spans="2:8" s="448" customFormat="1" ht="15" customHeight="1" x14ac:dyDescent="0.25">
      <c r="B990" s="950"/>
      <c r="C990" s="951"/>
      <c r="D990" s="455"/>
      <c r="E990" s="460"/>
      <c r="F990" s="577"/>
      <c r="G990" s="463"/>
      <c r="H990" s="449"/>
    </row>
    <row r="991" spans="2:8" s="448" customFormat="1" ht="15" customHeight="1" x14ac:dyDescent="0.25">
      <c r="B991" s="950"/>
      <c r="C991" s="951"/>
      <c r="D991" s="455"/>
      <c r="E991" s="460"/>
      <c r="F991" s="577"/>
      <c r="G991" s="463"/>
      <c r="H991" s="449"/>
    </row>
    <row r="992" spans="2:8" s="448" customFormat="1" ht="15" customHeight="1" x14ac:dyDescent="0.25">
      <c r="B992" s="950"/>
      <c r="C992" s="951"/>
      <c r="D992" s="455"/>
      <c r="E992" s="460"/>
      <c r="F992" s="577"/>
      <c r="G992" s="463"/>
      <c r="H992" s="449"/>
    </row>
    <row r="993" spans="2:8" s="448" customFormat="1" ht="15" customHeight="1" x14ac:dyDescent="0.25">
      <c r="B993" s="950"/>
      <c r="C993" s="951"/>
      <c r="D993" s="455"/>
      <c r="E993" s="460"/>
      <c r="F993" s="577"/>
      <c r="G993" s="463"/>
      <c r="H993" s="449"/>
    </row>
    <row r="994" spans="2:8" s="448" customFormat="1" ht="15" customHeight="1" x14ac:dyDescent="0.25">
      <c r="B994" s="950"/>
      <c r="C994" s="951"/>
      <c r="D994" s="455"/>
      <c r="E994" s="460"/>
      <c r="F994" s="577"/>
      <c r="G994" s="463"/>
      <c r="H994" s="449"/>
    </row>
    <row r="995" spans="2:8" s="448" customFormat="1" ht="15" customHeight="1" x14ac:dyDescent="0.25">
      <c r="B995" s="950"/>
      <c r="C995" s="951"/>
      <c r="D995" s="455"/>
      <c r="E995" s="460"/>
      <c r="F995" s="577"/>
      <c r="G995" s="463"/>
      <c r="H995" s="449"/>
    </row>
    <row r="996" spans="2:8" s="448" customFormat="1" ht="15" customHeight="1" x14ac:dyDescent="0.25">
      <c r="B996" s="950"/>
      <c r="C996" s="951"/>
      <c r="D996" s="455"/>
      <c r="E996" s="460"/>
      <c r="F996" s="577"/>
      <c r="G996" s="463"/>
      <c r="H996" s="449"/>
    </row>
    <row r="997" spans="2:8" s="448" customFormat="1" ht="15" customHeight="1" x14ac:dyDescent="0.25">
      <c r="B997" s="950"/>
      <c r="C997" s="951"/>
      <c r="D997" s="455"/>
      <c r="E997" s="460"/>
      <c r="F997" s="577"/>
      <c r="G997" s="463"/>
      <c r="H997" s="449"/>
    </row>
    <row r="998" spans="2:8" s="448" customFormat="1" ht="15" customHeight="1" x14ac:dyDescent="0.25">
      <c r="B998" s="950"/>
      <c r="C998" s="951"/>
      <c r="D998" s="455"/>
      <c r="E998" s="460"/>
      <c r="F998" s="577"/>
      <c r="G998" s="463"/>
      <c r="H998" s="449"/>
    </row>
    <row r="999" spans="2:8" s="448" customFormat="1" ht="15" customHeight="1" x14ac:dyDescent="0.25">
      <c r="B999" s="950"/>
      <c r="C999" s="951"/>
      <c r="D999" s="455"/>
      <c r="E999" s="460"/>
      <c r="F999" s="577"/>
      <c r="G999" s="463"/>
      <c r="H999" s="449"/>
    </row>
    <row r="1000" spans="2:8" s="448" customFormat="1" ht="15" customHeight="1" x14ac:dyDescent="0.25">
      <c r="B1000" s="950"/>
      <c r="C1000" s="951"/>
      <c r="D1000" s="455"/>
      <c r="E1000" s="460"/>
      <c r="F1000" s="577"/>
      <c r="G1000" s="463"/>
      <c r="H1000" s="449"/>
    </row>
    <row r="1001" spans="2:8" s="448" customFormat="1" ht="15" customHeight="1" x14ac:dyDescent="0.25">
      <c r="B1001" s="950"/>
      <c r="C1001" s="951"/>
      <c r="D1001" s="455"/>
      <c r="E1001" s="460"/>
      <c r="F1001" s="577"/>
      <c r="G1001" s="463"/>
      <c r="H1001" s="449"/>
    </row>
    <row r="1002" spans="2:8" s="448" customFormat="1" ht="15" customHeight="1" x14ac:dyDescent="0.25">
      <c r="B1002" s="950"/>
      <c r="C1002" s="951"/>
      <c r="D1002" s="455"/>
      <c r="E1002" s="460"/>
      <c r="F1002" s="577"/>
      <c r="G1002" s="463"/>
      <c r="H1002" s="449"/>
    </row>
    <row r="1003" spans="2:8" s="448" customFormat="1" ht="15" customHeight="1" x14ac:dyDescent="0.25">
      <c r="B1003" s="950"/>
      <c r="C1003" s="951"/>
      <c r="D1003" s="455"/>
      <c r="E1003" s="460"/>
      <c r="F1003" s="577"/>
      <c r="G1003" s="463"/>
      <c r="H1003" s="449"/>
    </row>
    <row r="1004" spans="2:8" s="448" customFormat="1" ht="15" customHeight="1" x14ac:dyDescent="0.25">
      <c r="B1004" s="950"/>
      <c r="C1004" s="951"/>
      <c r="D1004" s="455"/>
      <c r="E1004" s="460"/>
      <c r="F1004" s="577"/>
      <c r="G1004" s="463"/>
      <c r="H1004" s="449"/>
    </row>
    <row r="1005" spans="2:8" s="448" customFormat="1" ht="15" customHeight="1" x14ac:dyDescent="0.25">
      <c r="B1005" s="950"/>
      <c r="C1005" s="951"/>
      <c r="D1005" s="455"/>
      <c r="E1005" s="460"/>
      <c r="F1005" s="577"/>
      <c r="G1005" s="463"/>
      <c r="H1005" s="449"/>
    </row>
    <row r="1006" spans="2:8" s="448" customFormat="1" ht="15" customHeight="1" x14ac:dyDescent="0.25">
      <c r="B1006" s="950"/>
      <c r="C1006" s="951"/>
      <c r="D1006" s="455"/>
      <c r="E1006" s="460"/>
      <c r="F1006" s="577"/>
      <c r="G1006" s="463"/>
      <c r="H1006" s="449"/>
    </row>
    <row r="1007" spans="2:8" s="448" customFormat="1" ht="15" customHeight="1" x14ac:dyDescent="0.25">
      <c r="B1007" s="950"/>
      <c r="C1007" s="951"/>
      <c r="D1007" s="455"/>
      <c r="E1007" s="460"/>
      <c r="F1007" s="577"/>
      <c r="G1007" s="463"/>
      <c r="H1007" s="449"/>
    </row>
    <row r="1008" spans="2:8" s="448" customFormat="1" ht="15" customHeight="1" x14ac:dyDescent="0.25">
      <c r="B1008" s="950"/>
      <c r="C1008" s="951"/>
      <c r="D1008" s="455"/>
      <c r="E1008" s="460"/>
      <c r="F1008" s="577"/>
      <c r="G1008" s="463"/>
      <c r="H1008" s="449"/>
    </row>
    <row r="1009" spans="2:8" s="448" customFormat="1" ht="15" customHeight="1" x14ac:dyDescent="0.25">
      <c r="B1009" s="950"/>
      <c r="C1009" s="951"/>
      <c r="D1009" s="455"/>
      <c r="E1009" s="460"/>
      <c r="F1009" s="577"/>
      <c r="G1009" s="463"/>
      <c r="H1009" s="449"/>
    </row>
    <row r="1010" spans="2:8" s="448" customFormat="1" ht="15" customHeight="1" x14ac:dyDescent="0.25">
      <c r="B1010" s="950"/>
      <c r="C1010" s="951"/>
      <c r="D1010" s="455"/>
      <c r="E1010" s="460"/>
      <c r="F1010" s="577"/>
      <c r="G1010" s="463"/>
      <c r="H1010" s="449"/>
    </row>
    <row r="1011" spans="2:8" s="448" customFormat="1" ht="15" customHeight="1" x14ac:dyDescent="0.25">
      <c r="B1011" s="950"/>
      <c r="C1011" s="951"/>
      <c r="D1011" s="455"/>
      <c r="E1011" s="460"/>
      <c r="F1011" s="577"/>
      <c r="G1011" s="463"/>
      <c r="H1011" s="449"/>
    </row>
    <row r="1012" spans="2:8" s="448" customFormat="1" ht="15" customHeight="1" x14ac:dyDescent="0.25">
      <c r="B1012" s="950"/>
      <c r="C1012" s="951"/>
      <c r="D1012" s="455"/>
      <c r="E1012" s="460"/>
      <c r="F1012" s="577"/>
      <c r="G1012" s="463"/>
      <c r="H1012" s="449"/>
    </row>
    <row r="1013" spans="2:8" s="448" customFormat="1" ht="15" customHeight="1" x14ac:dyDescent="0.25">
      <c r="B1013" s="950"/>
      <c r="C1013" s="951"/>
      <c r="D1013" s="455"/>
      <c r="E1013" s="460"/>
      <c r="F1013" s="577"/>
      <c r="G1013" s="463"/>
      <c r="H1013" s="449"/>
    </row>
    <row r="1014" spans="2:8" s="448" customFormat="1" ht="15" customHeight="1" x14ac:dyDescent="0.25">
      <c r="B1014" s="950"/>
      <c r="C1014" s="951"/>
      <c r="D1014" s="455"/>
      <c r="E1014" s="460"/>
      <c r="F1014" s="577"/>
      <c r="G1014" s="463"/>
      <c r="H1014" s="449"/>
    </row>
    <row r="1015" spans="2:8" s="448" customFormat="1" ht="15" customHeight="1" x14ac:dyDescent="0.25">
      <c r="B1015" s="950"/>
      <c r="C1015" s="951"/>
      <c r="D1015" s="455"/>
      <c r="E1015" s="460"/>
      <c r="F1015" s="577"/>
      <c r="G1015" s="463"/>
      <c r="H1015" s="449"/>
    </row>
    <row r="1016" spans="2:8" s="448" customFormat="1" ht="15" customHeight="1" x14ac:dyDescent="0.25">
      <c r="B1016" s="950"/>
      <c r="C1016" s="951"/>
      <c r="D1016" s="455"/>
      <c r="E1016" s="460"/>
      <c r="F1016" s="577"/>
      <c r="G1016" s="463"/>
      <c r="H1016" s="449"/>
    </row>
    <row r="1017" spans="2:8" s="448" customFormat="1" ht="15" customHeight="1" x14ac:dyDescent="0.25">
      <c r="B1017" s="950"/>
      <c r="C1017" s="951"/>
      <c r="D1017" s="455"/>
      <c r="E1017" s="460"/>
      <c r="F1017" s="577"/>
      <c r="G1017" s="463"/>
      <c r="H1017" s="449"/>
    </row>
    <row r="1018" spans="2:8" s="448" customFormat="1" ht="15" customHeight="1" x14ac:dyDescent="0.25">
      <c r="B1018" s="950"/>
      <c r="C1018" s="951"/>
      <c r="D1018" s="455"/>
      <c r="E1018" s="460"/>
      <c r="F1018" s="577"/>
      <c r="G1018" s="463"/>
      <c r="H1018" s="449"/>
    </row>
    <row r="1019" spans="2:8" s="448" customFormat="1" ht="15" customHeight="1" x14ac:dyDescent="0.25">
      <c r="B1019" s="950"/>
      <c r="C1019" s="951"/>
      <c r="D1019" s="455"/>
      <c r="E1019" s="460"/>
      <c r="F1019" s="577"/>
      <c r="G1019" s="463"/>
      <c r="H1019" s="449"/>
    </row>
    <row r="1020" spans="2:8" s="448" customFormat="1" ht="15" customHeight="1" x14ac:dyDescent="0.25">
      <c r="B1020" s="950"/>
      <c r="C1020" s="951"/>
      <c r="D1020" s="455"/>
      <c r="E1020" s="460"/>
      <c r="F1020" s="577"/>
      <c r="G1020" s="463"/>
      <c r="H1020" s="449"/>
    </row>
    <row r="1021" spans="2:8" s="448" customFormat="1" ht="15" customHeight="1" x14ac:dyDescent="0.25">
      <c r="B1021" s="950"/>
      <c r="C1021" s="951"/>
      <c r="D1021" s="455"/>
      <c r="E1021" s="460"/>
      <c r="F1021" s="577"/>
      <c r="G1021" s="463"/>
      <c r="H1021" s="449"/>
    </row>
    <row r="1022" spans="2:8" s="448" customFormat="1" ht="15" customHeight="1" x14ac:dyDescent="0.25">
      <c r="B1022" s="950"/>
      <c r="C1022" s="951"/>
      <c r="D1022" s="455"/>
      <c r="E1022" s="460"/>
      <c r="F1022" s="577"/>
      <c r="G1022" s="463"/>
      <c r="H1022" s="449"/>
    </row>
    <row r="1023" spans="2:8" s="448" customFormat="1" ht="15" customHeight="1" x14ac:dyDescent="0.25">
      <c r="B1023" s="950"/>
      <c r="C1023" s="951"/>
      <c r="D1023" s="455"/>
      <c r="E1023" s="460"/>
      <c r="F1023" s="577"/>
      <c r="G1023" s="463"/>
      <c r="H1023" s="449"/>
    </row>
    <row r="1024" spans="2:8" s="448" customFormat="1" ht="15" customHeight="1" x14ac:dyDescent="0.25">
      <c r="B1024" s="950"/>
      <c r="C1024" s="951"/>
      <c r="D1024" s="455"/>
      <c r="E1024" s="460"/>
      <c r="F1024" s="577"/>
      <c r="G1024" s="463"/>
      <c r="H1024" s="449"/>
    </row>
    <row r="1025" spans="2:8" s="448" customFormat="1" ht="15" customHeight="1" x14ac:dyDescent="0.25">
      <c r="B1025" s="950"/>
      <c r="C1025" s="951"/>
      <c r="D1025" s="455"/>
      <c r="E1025" s="460"/>
      <c r="F1025" s="577"/>
      <c r="G1025" s="463"/>
      <c r="H1025" s="449"/>
    </row>
    <row r="1026" spans="2:8" s="448" customFormat="1" ht="15" customHeight="1" x14ac:dyDescent="0.25">
      <c r="B1026" s="950"/>
      <c r="C1026" s="951"/>
      <c r="D1026" s="455"/>
      <c r="E1026" s="460"/>
      <c r="F1026" s="577"/>
      <c r="G1026" s="463"/>
      <c r="H1026" s="449"/>
    </row>
    <row r="1027" spans="2:8" s="448" customFormat="1" ht="15" customHeight="1" x14ac:dyDescent="0.25">
      <c r="B1027" s="950"/>
      <c r="C1027" s="951"/>
      <c r="D1027" s="455"/>
      <c r="E1027" s="460"/>
      <c r="F1027" s="577"/>
      <c r="G1027" s="463"/>
      <c r="H1027" s="449"/>
    </row>
    <row r="1028" spans="2:8" s="448" customFormat="1" ht="15" customHeight="1" x14ac:dyDescent="0.25">
      <c r="B1028" s="950"/>
      <c r="C1028" s="951"/>
      <c r="D1028" s="455"/>
      <c r="E1028" s="460"/>
      <c r="F1028" s="577"/>
      <c r="G1028" s="463"/>
      <c r="H1028" s="449"/>
    </row>
    <row r="1029" spans="2:8" s="448" customFormat="1" ht="15" customHeight="1" x14ac:dyDescent="0.25">
      <c r="B1029" s="950"/>
      <c r="C1029" s="951"/>
      <c r="D1029" s="455"/>
      <c r="E1029" s="460"/>
      <c r="F1029" s="577"/>
      <c r="G1029" s="463"/>
      <c r="H1029" s="449"/>
    </row>
    <row r="1030" spans="2:8" s="448" customFormat="1" ht="15" customHeight="1" x14ac:dyDescent="0.25">
      <c r="B1030" s="950"/>
      <c r="C1030" s="951"/>
      <c r="D1030" s="455"/>
      <c r="E1030" s="460"/>
      <c r="F1030" s="577"/>
      <c r="G1030" s="463"/>
      <c r="H1030" s="449"/>
    </row>
    <row r="1031" spans="2:8" s="448" customFormat="1" ht="15" customHeight="1" x14ac:dyDescent="0.25">
      <c r="B1031" s="950"/>
      <c r="C1031" s="951"/>
      <c r="D1031" s="455"/>
      <c r="E1031" s="460"/>
      <c r="F1031" s="577"/>
      <c r="G1031" s="463"/>
      <c r="H1031" s="449"/>
    </row>
    <row r="1032" spans="2:8" s="448" customFormat="1" ht="15" customHeight="1" x14ac:dyDescent="0.25">
      <c r="B1032" s="950"/>
      <c r="C1032" s="951"/>
      <c r="D1032" s="455"/>
      <c r="E1032" s="460"/>
      <c r="F1032" s="577"/>
      <c r="G1032" s="463"/>
      <c r="H1032" s="449"/>
    </row>
    <row r="1033" spans="2:8" s="448" customFormat="1" ht="15" customHeight="1" x14ac:dyDescent="0.25">
      <c r="B1033" s="950"/>
      <c r="C1033" s="951"/>
      <c r="D1033" s="455"/>
      <c r="E1033" s="460"/>
      <c r="F1033" s="577"/>
      <c r="G1033" s="463"/>
      <c r="H1033" s="449"/>
    </row>
    <row r="1034" spans="2:8" s="448" customFormat="1" ht="15" customHeight="1" x14ac:dyDescent="0.25">
      <c r="B1034" s="950"/>
      <c r="C1034" s="951"/>
      <c r="D1034" s="455"/>
      <c r="E1034" s="460"/>
      <c r="F1034" s="577"/>
      <c r="G1034" s="463"/>
      <c r="H1034" s="449"/>
    </row>
    <row r="1035" spans="2:8" s="448" customFormat="1" ht="15" customHeight="1" x14ac:dyDescent="0.25">
      <c r="B1035" s="950"/>
      <c r="C1035" s="951"/>
      <c r="D1035" s="455"/>
      <c r="E1035" s="460"/>
      <c r="F1035" s="577"/>
      <c r="G1035" s="463"/>
      <c r="H1035" s="449"/>
    </row>
    <row r="1036" spans="2:8" s="448" customFormat="1" ht="15" customHeight="1" x14ac:dyDescent="0.25">
      <c r="B1036" s="950"/>
      <c r="C1036" s="951"/>
      <c r="D1036" s="455"/>
      <c r="E1036" s="460"/>
      <c r="F1036" s="577"/>
      <c r="G1036" s="463"/>
      <c r="H1036" s="449"/>
    </row>
    <row r="1037" spans="2:8" s="448" customFormat="1" ht="15" customHeight="1" x14ac:dyDescent="0.25">
      <c r="B1037" s="950"/>
      <c r="C1037" s="951"/>
      <c r="D1037" s="455"/>
      <c r="E1037" s="460"/>
      <c r="F1037" s="577"/>
      <c r="G1037" s="463"/>
      <c r="H1037" s="449"/>
    </row>
    <row r="1038" spans="2:8" s="448" customFormat="1" ht="15" customHeight="1" x14ac:dyDescent="0.25">
      <c r="B1038" s="950"/>
      <c r="C1038" s="951"/>
      <c r="D1038" s="455"/>
      <c r="E1038" s="460"/>
      <c r="F1038" s="577"/>
      <c r="G1038" s="463"/>
      <c r="H1038" s="449"/>
    </row>
    <row r="1039" spans="2:8" s="448" customFormat="1" ht="15" customHeight="1" x14ac:dyDescent="0.25">
      <c r="B1039" s="950"/>
      <c r="C1039" s="951"/>
      <c r="D1039" s="455"/>
      <c r="E1039" s="460"/>
      <c r="F1039" s="577"/>
      <c r="G1039" s="463"/>
      <c r="H1039" s="449"/>
    </row>
    <row r="1040" spans="2:8" s="448" customFormat="1" ht="15" customHeight="1" x14ac:dyDescent="0.25">
      <c r="B1040" s="950"/>
      <c r="C1040" s="951"/>
      <c r="D1040" s="455"/>
      <c r="E1040" s="460"/>
      <c r="F1040" s="577"/>
      <c r="G1040" s="463"/>
      <c r="H1040" s="449"/>
    </row>
    <row r="1041" spans="2:8" s="448" customFormat="1" ht="15" customHeight="1" x14ac:dyDescent="0.25">
      <c r="B1041" s="950"/>
      <c r="C1041" s="951"/>
      <c r="D1041" s="455"/>
      <c r="E1041" s="460"/>
      <c r="F1041" s="577"/>
      <c r="G1041" s="463"/>
      <c r="H1041" s="449"/>
    </row>
    <row r="1042" spans="2:8" s="448" customFormat="1" ht="15" customHeight="1" x14ac:dyDescent="0.25">
      <c r="B1042" s="950"/>
      <c r="C1042" s="951"/>
      <c r="D1042" s="455"/>
      <c r="E1042" s="460"/>
      <c r="F1042" s="577"/>
      <c r="G1042" s="463"/>
      <c r="H1042" s="449"/>
    </row>
    <row r="1043" spans="2:8" s="448" customFormat="1" ht="15" customHeight="1" x14ac:dyDescent="0.25">
      <c r="B1043" s="950"/>
      <c r="C1043" s="951"/>
      <c r="D1043" s="455"/>
      <c r="E1043" s="460"/>
      <c r="F1043" s="577"/>
      <c r="G1043" s="463"/>
      <c r="H1043" s="449"/>
    </row>
    <row r="1044" spans="2:8" s="448" customFormat="1" ht="15" customHeight="1" x14ac:dyDescent="0.25">
      <c r="B1044" s="950"/>
      <c r="C1044" s="951"/>
      <c r="D1044" s="455"/>
      <c r="E1044" s="460"/>
      <c r="F1044" s="577"/>
      <c r="G1044" s="463"/>
      <c r="H1044" s="449"/>
    </row>
    <row r="1045" spans="2:8" s="448" customFormat="1" ht="15" customHeight="1" x14ac:dyDescent="0.25">
      <c r="B1045" s="950"/>
      <c r="C1045" s="951"/>
      <c r="D1045" s="455"/>
      <c r="E1045" s="460"/>
      <c r="F1045" s="577"/>
      <c r="G1045" s="463"/>
      <c r="H1045" s="449"/>
    </row>
    <row r="1046" spans="2:8" s="448" customFormat="1" ht="15" customHeight="1" x14ac:dyDescent="0.25">
      <c r="B1046" s="950"/>
      <c r="C1046" s="951"/>
      <c r="D1046" s="455"/>
      <c r="E1046" s="460"/>
      <c r="F1046" s="577"/>
      <c r="G1046" s="463"/>
      <c r="H1046" s="449"/>
    </row>
    <row r="1047" spans="2:8" s="448" customFormat="1" ht="15" customHeight="1" x14ac:dyDescent="0.25">
      <c r="B1047" s="950"/>
      <c r="C1047" s="951"/>
      <c r="D1047" s="455"/>
      <c r="E1047" s="460"/>
      <c r="F1047" s="577"/>
      <c r="G1047" s="463"/>
      <c r="H1047" s="449"/>
    </row>
    <row r="1048" spans="2:8" s="448" customFormat="1" ht="15" customHeight="1" x14ac:dyDescent="0.25">
      <c r="B1048" s="950"/>
      <c r="C1048" s="951"/>
      <c r="D1048" s="455"/>
      <c r="E1048" s="460"/>
      <c r="F1048" s="577"/>
      <c r="G1048" s="463"/>
      <c r="H1048" s="449"/>
    </row>
    <row r="1049" spans="2:8" s="448" customFormat="1" ht="15" customHeight="1" x14ac:dyDescent="0.25">
      <c r="B1049" s="950"/>
      <c r="C1049" s="951"/>
      <c r="D1049" s="455"/>
      <c r="E1049" s="460"/>
      <c r="F1049" s="577"/>
      <c r="G1049" s="463"/>
      <c r="H1049" s="449"/>
    </row>
    <row r="1050" spans="2:8" s="448" customFormat="1" ht="15" customHeight="1" x14ac:dyDescent="0.25">
      <c r="B1050" s="950"/>
      <c r="C1050" s="951"/>
      <c r="D1050" s="455"/>
      <c r="E1050" s="460"/>
      <c r="F1050" s="577"/>
      <c r="G1050" s="463"/>
      <c r="H1050" s="449"/>
    </row>
    <row r="1051" spans="2:8" s="448" customFormat="1" ht="15" customHeight="1" x14ac:dyDescent="0.25">
      <c r="B1051" s="950"/>
      <c r="C1051" s="951"/>
      <c r="D1051" s="455"/>
      <c r="E1051" s="460"/>
      <c r="F1051" s="577"/>
      <c r="G1051" s="463"/>
      <c r="H1051" s="449"/>
    </row>
    <row r="1052" spans="2:8" s="448" customFormat="1" ht="15" customHeight="1" x14ac:dyDescent="0.25">
      <c r="B1052" s="950"/>
      <c r="C1052" s="951"/>
      <c r="D1052" s="455"/>
      <c r="E1052" s="460"/>
      <c r="F1052" s="577"/>
      <c r="G1052" s="463"/>
      <c r="H1052" s="449"/>
    </row>
    <row r="1053" spans="2:8" s="448" customFormat="1" ht="15" customHeight="1" x14ac:dyDescent="0.25">
      <c r="B1053" s="950"/>
      <c r="C1053" s="951"/>
      <c r="D1053" s="455"/>
      <c r="E1053" s="460"/>
      <c r="F1053" s="577"/>
      <c r="G1053" s="463"/>
      <c r="H1053" s="449"/>
    </row>
    <row r="1054" spans="2:8" s="448" customFormat="1" ht="15" customHeight="1" x14ac:dyDescent="0.25">
      <c r="B1054" s="950"/>
      <c r="C1054" s="951"/>
      <c r="D1054" s="455"/>
      <c r="E1054" s="460"/>
      <c r="F1054" s="577"/>
      <c r="G1054" s="463"/>
      <c r="H1054" s="449"/>
    </row>
    <row r="1055" spans="2:8" s="448" customFormat="1" ht="15" customHeight="1" x14ac:dyDescent="0.25">
      <c r="B1055" s="950"/>
      <c r="C1055" s="951"/>
      <c r="D1055" s="455"/>
      <c r="E1055" s="460"/>
      <c r="F1055" s="577"/>
      <c r="G1055" s="463"/>
      <c r="H1055" s="449"/>
    </row>
    <row r="1056" spans="2:8" s="448" customFormat="1" ht="15" customHeight="1" x14ac:dyDescent="0.25">
      <c r="B1056" s="950"/>
      <c r="C1056" s="951"/>
      <c r="D1056" s="455"/>
      <c r="E1056" s="460"/>
      <c r="F1056" s="577"/>
      <c r="G1056" s="463"/>
      <c r="H1056" s="449"/>
    </row>
    <row r="1057" spans="2:8" s="448" customFormat="1" ht="15" customHeight="1" x14ac:dyDescent="0.25">
      <c r="B1057" s="950"/>
      <c r="C1057" s="951"/>
      <c r="D1057" s="455"/>
      <c r="E1057" s="460"/>
      <c r="F1057" s="577"/>
      <c r="G1057" s="463"/>
      <c r="H1057" s="449"/>
    </row>
    <row r="1058" spans="2:8" s="448" customFormat="1" ht="15" customHeight="1" x14ac:dyDescent="0.25">
      <c r="B1058" s="950"/>
      <c r="C1058" s="951"/>
      <c r="D1058" s="455"/>
      <c r="E1058" s="460"/>
      <c r="F1058" s="577"/>
      <c r="G1058" s="463"/>
      <c r="H1058" s="449"/>
    </row>
    <row r="1059" spans="2:8" s="448" customFormat="1" ht="15" customHeight="1" x14ac:dyDescent="0.25">
      <c r="B1059" s="950"/>
      <c r="C1059" s="951"/>
      <c r="D1059" s="455"/>
      <c r="E1059" s="460"/>
      <c r="F1059" s="577"/>
      <c r="G1059" s="463"/>
      <c r="H1059" s="449"/>
    </row>
    <row r="1060" spans="2:8" s="448" customFormat="1" ht="15" customHeight="1" x14ac:dyDescent="0.25">
      <c r="B1060" s="950"/>
      <c r="C1060" s="951"/>
      <c r="D1060" s="455"/>
      <c r="E1060" s="460"/>
      <c r="F1060" s="577"/>
      <c r="G1060" s="463"/>
      <c r="H1060" s="449"/>
    </row>
    <row r="1061" spans="2:8" s="448" customFormat="1" ht="15" customHeight="1" x14ac:dyDescent="0.25">
      <c r="B1061" s="950"/>
      <c r="C1061" s="951"/>
      <c r="D1061" s="455"/>
      <c r="E1061" s="460"/>
      <c r="F1061" s="577"/>
      <c r="G1061" s="463"/>
      <c r="H1061" s="449"/>
    </row>
    <row r="1062" spans="2:8" s="448" customFormat="1" ht="15" customHeight="1" x14ac:dyDescent="0.25">
      <c r="B1062" s="950"/>
      <c r="C1062" s="951"/>
      <c r="D1062" s="455"/>
      <c r="E1062" s="460"/>
      <c r="F1062" s="577"/>
      <c r="G1062" s="463"/>
      <c r="H1062" s="449"/>
    </row>
    <row r="1063" spans="2:8" s="448" customFormat="1" ht="15" customHeight="1" x14ac:dyDescent="0.25">
      <c r="B1063" s="950"/>
      <c r="C1063" s="951"/>
      <c r="D1063" s="455"/>
      <c r="E1063" s="460"/>
      <c r="F1063" s="577"/>
      <c r="G1063" s="463"/>
      <c r="H1063" s="449"/>
    </row>
    <row r="1064" spans="2:8" s="448" customFormat="1" ht="15" customHeight="1" x14ac:dyDescent="0.25">
      <c r="B1064" s="950"/>
      <c r="C1064" s="951"/>
      <c r="D1064" s="455"/>
      <c r="E1064" s="460"/>
      <c r="F1064" s="577"/>
      <c r="G1064" s="463"/>
      <c r="H1064" s="449"/>
    </row>
    <row r="1065" spans="2:8" s="448" customFormat="1" ht="15" customHeight="1" x14ac:dyDescent="0.25">
      <c r="B1065" s="950"/>
      <c r="C1065" s="951"/>
      <c r="D1065" s="455"/>
      <c r="E1065" s="460"/>
      <c r="F1065" s="577"/>
      <c r="G1065" s="463"/>
      <c r="H1065" s="449"/>
    </row>
    <row r="1066" spans="2:8" s="448" customFormat="1" ht="15" customHeight="1" x14ac:dyDescent="0.25">
      <c r="B1066" s="950"/>
      <c r="C1066" s="951"/>
      <c r="D1066" s="455"/>
      <c r="E1066" s="460"/>
      <c r="F1066" s="577"/>
      <c r="G1066" s="463"/>
      <c r="H1066" s="449"/>
    </row>
    <row r="1067" spans="2:8" s="448" customFormat="1" ht="15" customHeight="1" x14ac:dyDescent="0.25">
      <c r="B1067" s="950"/>
      <c r="C1067" s="951"/>
      <c r="D1067" s="455"/>
      <c r="E1067" s="460"/>
      <c r="F1067" s="577"/>
      <c r="G1067" s="463"/>
      <c r="H1067" s="449"/>
    </row>
    <row r="1068" spans="2:8" s="448" customFormat="1" ht="15" customHeight="1" x14ac:dyDescent="0.25">
      <c r="B1068" s="950"/>
      <c r="C1068" s="951"/>
      <c r="D1068" s="455"/>
      <c r="E1068" s="460"/>
      <c r="F1068" s="577"/>
      <c r="G1068" s="463"/>
      <c r="H1068" s="449"/>
    </row>
    <row r="1069" spans="2:8" s="448" customFormat="1" ht="15" customHeight="1" x14ac:dyDescent="0.25">
      <c r="B1069" s="950"/>
      <c r="C1069" s="951"/>
      <c r="D1069" s="455"/>
      <c r="E1069" s="460"/>
      <c r="F1069" s="577"/>
      <c r="G1069" s="463"/>
      <c r="H1069" s="449"/>
    </row>
    <row r="1070" spans="2:8" s="448" customFormat="1" ht="15" customHeight="1" x14ac:dyDescent="0.25">
      <c r="B1070" s="950"/>
      <c r="C1070" s="951"/>
      <c r="D1070" s="455"/>
      <c r="E1070" s="460"/>
      <c r="F1070" s="577"/>
      <c r="G1070" s="463"/>
      <c r="H1070" s="449"/>
    </row>
    <row r="1071" spans="2:8" s="448" customFormat="1" ht="15" customHeight="1" x14ac:dyDescent="0.25">
      <c r="B1071" s="950"/>
      <c r="C1071" s="951"/>
      <c r="D1071" s="455"/>
      <c r="E1071" s="460"/>
      <c r="F1071" s="577"/>
      <c r="G1071" s="463"/>
      <c r="H1071" s="449"/>
    </row>
    <row r="1072" spans="2:8" s="448" customFormat="1" ht="15" customHeight="1" x14ac:dyDescent="0.25">
      <c r="B1072" s="950"/>
      <c r="C1072" s="951"/>
      <c r="D1072" s="455"/>
      <c r="E1072" s="460"/>
      <c r="F1072" s="577"/>
      <c r="G1072" s="463"/>
      <c r="H1072" s="449"/>
    </row>
    <row r="1073" spans="2:8" s="448" customFormat="1" ht="15" customHeight="1" x14ac:dyDescent="0.25">
      <c r="B1073" s="950"/>
      <c r="C1073" s="951"/>
      <c r="D1073" s="455"/>
      <c r="E1073" s="460"/>
      <c r="F1073" s="577"/>
      <c r="G1073" s="463"/>
      <c r="H1073" s="449"/>
    </row>
    <row r="1074" spans="2:8" s="448" customFormat="1" ht="15" customHeight="1" x14ac:dyDescent="0.25">
      <c r="B1074" s="950"/>
      <c r="C1074" s="951"/>
      <c r="D1074" s="455"/>
      <c r="E1074" s="460"/>
      <c r="F1074" s="577"/>
      <c r="G1074" s="463"/>
      <c r="H1074" s="449"/>
    </row>
    <row r="1075" spans="2:8" s="448" customFormat="1" ht="15" customHeight="1" x14ac:dyDescent="0.25">
      <c r="B1075" s="950"/>
      <c r="C1075" s="951"/>
      <c r="D1075" s="455"/>
      <c r="E1075" s="460"/>
      <c r="F1075" s="577"/>
      <c r="G1075" s="463"/>
      <c r="H1075" s="449"/>
    </row>
    <row r="1076" spans="2:8" s="448" customFormat="1" ht="15" customHeight="1" x14ac:dyDescent="0.25">
      <c r="B1076" s="950"/>
      <c r="C1076" s="951"/>
      <c r="D1076" s="455"/>
      <c r="E1076" s="460"/>
      <c r="F1076" s="577"/>
      <c r="G1076" s="463"/>
      <c r="H1076" s="449"/>
    </row>
    <row r="1077" spans="2:8" s="448" customFormat="1" ht="15" customHeight="1" x14ac:dyDescent="0.25">
      <c r="B1077" s="950"/>
      <c r="C1077" s="951"/>
      <c r="D1077" s="455"/>
      <c r="E1077" s="460"/>
      <c r="F1077" s="577"/>
      <c r="G1077" s="463"/>
      <c r="H1077" s="449"/>
    </row>
    <row r="1078" spans="2:8" s="448" customFormat="1" ht="15" customHeight="1" x14ac:dyDescent="0.25">
      <c r="B1078" s="950"/>
      <c r="C1078" s="951"/>
      <c r="D1078" s="455"/>
      <c r="E1078" s="460"/>
      <c r="F1078" s="577"/>
      <c r="G1078" s="463"/>
      <c r="H1078" s="449"/>
    </row>
    <row r="1079" spans="2:8" s="448" customFormat="1" ht="15" customHeight="1" x14ac:dyDescent="0.25">
      <c r="B1079" s="950"/>
      <c r="C1079" s="951"/>
      <c r="D1079" s="455"/>
      <c r="E1079" s="460"/>
      <c r="F1079" s="577"/>
      <c r="G1079" s="463"/>
      <c r="H1079" s="449"/>
    </row>
    <row r="1080" spans="2:8" s="448" customFormat="1" ht="15" customHeight="1" x14ac:dyDescent="0.25">
      <c r="B1080" s="950"/>
      <c r="C1080" s="951"/>
      <c r="D1080" s="455"/>
      <c r="E1080" s="460"/>
      <c r="F1080" s="577"/>
      <c r="G1080" s="463"/>
      <c r="H1080" s="449"/>
    </row>
    <row r="1081" spans="2:8" s="448" customFormat="1" ht="15" customHeight="1" x14ac:dyDescent="0.25">
      <c r="B1081" s="950"/>
      <c r="C1081" s="951"/>
      <c r="D1081" s="455"/>
      <c r="E1081" s="460"/>
      <c r="F1081" s="577"/>
      <c r="G1081" s="463"/>
      <c r="H1081" s="449"/>
    </row>
    <row r="1082" spans="2:8" s="448" customFormat="1" ht="15" customHeight="1" x14ac:dyDescent="0.25">
      <c r="B1082" s="950"/>
      <c r="C1082" s="951"/>
      <c r="D1082" s="455"/>
      <c r="E1082" s="460"/>
      <c r="F1082" s="577"/>
      <c r="G1082" s="463"/>
      <c r="H1082" s="449"/>
    </row>
    <row r="1083" spans="2:8" s="448" customFormat="1" ht="15" customHeight="1" x14ac:dyDescent="0.25">
      <c r="B1083" s="950"/>
      <c r="C1083" s="951"/>
      <c r="D1083" s="455"/>
      <c r="E1083" s="460"/>
      <c r="F1083" s="577"/>
      <c r="G1083" s="463"/>
      <c r="H1083" s="449"/>
    </row>
    <row r="1084" spans="2:8" s="448" customFormat="1" ht="15" customHeight="1" x14ac:dyDescent="0.25">
      <c r="B1084" s="950"/>
      <c r="C1084" s="951"/>
      <c r="D1084" s="455"/>
      <c r="E1084" s="460"/>
      <c r="F1084" s="577"/>
      <c r="G1084" s="463"/>
      <c r="H1084" s="449"/>
    </row>
    <row r="1085" spans="2:8" s="448" customFormat="1" ht="15" customHeight="1" x14ac:dyDescent="0.25">
      <c r="B1085" s="950"/>
      <c r="C1085" s="951"/>
      <c r="D1085" s="455"/>
      <c r="E1085" s="460"/>
      <c r="F1085" s="577"/>
      <c r="G1085" s="463"/>
      <c r="H1085" s="449"/>
    </row>
    <row r="1086" spans="2:8" s="448" customFormat="1" ht="15" customHeight="1" x14ac:dyDescent="0.25">
      <c r="B1086" s="950"/>
      <c r="C1086" s="951"/>
      <c r="D1086" s="455"/>
      <c r="E1086" s="460"/>
      <c r="F1086" s="577"/>
      <c r="G1086" s="463"/>
      <c r="H1086" s="449"/>
    </row>
    <row r="1087" spans="2:8" s="448" customFormat="1" ht="15" customHeight="1" x14ac:dyDescent="0.25">
      <c r="B1087" s="950"/>
      <c r="C1087" s="951"/>
      <c r="D1087" s="455"/>
      <c r="E1087" s="460"/>
      <c r="F1087" s="577"/>
      <c r="G1087" s="463"/>
      <c r="H1087" s="449"/>
    </row>
    <row r="1088" spans="2:8" s="448" customFormat="1" ht="15" customHeight="1" x14ac:dyDescent="0.25">
      <c r="B1088" s="950"/>
      <c r="C1088" s="951"/>
      <c r="D1088" s="455"/>
      <c r="E1088" s="460"/>
      <c r="F1088" s="577"/>
      <c r="G1088" s="463"/>
      <c r="H1088" s="449"/>
    </row>
    <row r="1089" spans="2:8" s="448" customFormat="1" ht="15" customHeight="1" x14ac:dyDescent="0.25">
      <c r="B1089" s="950"/>
      <c r="C1089" s="951"/>
      <c r="D1089" s="455"/>
      <c r="E1089" s="460"/>
      <c r="F1089" s="577"/>
      <c r="G1089" s="463"/>
      <c r="H1089" s="449"/>
    </row>
    <row r="1090" spans="2:8" s="448" customFormat="1" ht="15" customHeight="1" x14ac:dyDescent="0.25">
      <c r="B1090" s="950"/>
      <c r="C1090" s="951"/>
      <c r="D1090" s="455"/>
      <c r="E1090" s="460"/>
      <c r="F1090" s="577"/>
      <c r="G1090" s="463"/>
      <c r="H1090" s="449"/>
    </row>
    <row r="1091" spans="2:8" s="448" customFormat="1" ht="15" customHeight="1" x14ac:dyDescent="0.25">
      <c r="B1091" s="950"/>
      <c r="C1091" s="951"/>
      <c r="D1091" s="455"/>
      <c r="E1091" s="460"/>
      <c r="F1091" s="577"/>
      <c r="G1091" s="463"/>
      <c r="H1091" s="449"/>
    </row>
    <row r="1092" spans="2:8" s="448" customFormat="1" ht="15" customHeight="1" x14ac:dyDescent="0.25">
      <c r="B1092" s="950"/>
      <c r="C1092" s="951"/>
      <c r="D1092" s="455"/>
      <c r="E1092" s="460"/>
      <c r="F1092" s="577"/>
      <c r="G1092" s="463"/>
      <c r="H1092" s="449"/>
    </row>
    <row r="1093" spans="2:8" s="448" customFormat="1" ht="15" customHeight="1" x14ac:dyDescent="0.25">
      <c r="B1093" s="950"/>
      <c r="C1093" s="951"/>
      <c r="D1093" s="455"/>
      <c r="E1093" s="460"/>
      <c r="F1093" s="577"/>
      <c r="G1093" s="463"/>
      <c r="H1093" s="449"/>
    </row>
    <row r="1094" spans="2:8" s="448" customFormat="1" ht="15" customHeight="1" x14ac:dyDescent="0.25">
      <c r="B1094" s="950"/>
      <c r="C1094" s="951"/>
      <c r="D1094" s="455"/>
      <c r="E1094" s="460"/>
      <c r="F1094" s="577"/>
      <c r="G1094" s="463"/>
      <c r="H1094" s="449"/>
    </row>
    <row r="1095" spans="2:8" s="448" customFormat="1" ht="15" customHeight="1" x14ac:dyDescent="0.25">
      <c r="B1095" s="950"/>
      <c r="C1095" s="951"/>
      <c r="D1095" s="455"/>
      <c r="E1095" s="460"/>
      <c r="F1095" s="577"/>
      <c r="G1095" s="463"/>
      <c r="H1095" s="449"/>
    </row>
    <row r="1096" spans="2:8" s="448" customFormat="1" ht="15" customHeight="1" x14ac:dyDescent="0.25">
      <c r="B1096" s="950"/>
      <c r="C1096" s="951"/>
      <c r="D1096" s="455"/>
      <c r="E1096" s="460"/>
      <c r="F1096" s="577"/>
      <c r="G1096" s="463"/>
      <c r="H1096" s="449"/>
    </row>
    <row r="1097" spans="2:8" s="448" customFormat="1" ht="15" customHeight="1" x14ac:dyDescent="0.25">
      <c r="B1097" s="950"/>
      <c r="C1097" s="951"/>
      <c r="D1097" s="455"/>
      <c r="E1097" s="460"/>
      <c r="F1097" s="577"/>
      <c r="G1097" s="463"/>
      <c r="H1097" s="449"/>
    </row>
    <row r="1098" spans="2:8" s="448" customFormat="1" ht="15" customHeight="1" x14ac:dyDescent="0.25">
      <c r="B1098" s="950"/>
      <c r="C1098" s="951"/>
      <c r="D1098" s="455"/>
      <c r="E1098" s="460"/>
      <c r="F1098" s="577"/>
      <c r="G1098" s="463"/>
      <c r="H1098" s="449"/>
    </row>
    <row r="1099" spans="2:8" s="448" customFormat="1" ht="15" customHeight="1" x14ac:dyDescent="0.25">
      <c r="B1099" s="950"/>
      <c r="C1099" s="951"/>
      <c r="D1099" s="455"/>
      <c r="E1099" s="460"/>
      <c r="F1099" s="577"/>
      <c r="G1099" s="463"/>
      <c r="H1099" s="449"/>
    </row>
    <row r="1100" spans="2:8" s="448" customFormat="1" ht="15" customHeight="1" x14ac:dyDescent="0.25">
      <c r="B1100" s="950"/>
      <c r="C1100" s="951"/>
      <c r="D1100" s="455"/>
      <c r="E1100" s="460"/>
      <c r="F1100" s="577"/>
      <c r="G1100" s="463"/>
      <c r="H1100" s="449"/>
    </row>
    <row r="1101" spans="2:8" s="448" customFormat="1" ht="15" customHeight="1" x14ac:dyDescent="0.25">
      <c r="B1101" s="950"/>
      <c r="C1101" s="951"/>
      <c r="D1101" s="455"/>
      <c r="E1101" s="460"/>
      <c r="F1101" s="577"/>
      <c r="G1101" s="463"/>
      <c r="H1101" s="449"/>
    </row>
    <row r="1102" spans="2:8" s="448" customFormat="1" ht="15" customHeight="1" x14ac:dyDescent="0.25">
      <c r="B1102" s="950"/>
      <c r="C1102" s="951"/>
      <c r="D1102" s="455"/>
      <c r="E1102" s="460"/>
      <c r="F1102" s="577"/>
      <c r="G1102" s="463"/>
      <c r="H1102" s="449"/>
    </row>
    <row r="1103" spans="2:8" s="448" customFormat="1" ht="15" customHeight="1" x14ac:dyDescent="0.25">
      <c r="B1103" s="950"/>
      <c r="C1103" s="951"/>
      <c r="D1103" s="455"/>
      <c r="E1103" s="460"/>
      <c r="F1103" s="577"/>
      <c r="G1103" s="463"/>
      <c r="H1103" s="449"/>
    </row>
    <row r="1104" spans="2:8" s="448" customFormat="1" ht="15" customHeight="1" x14ac:dyDescent="0.25">
      <c r="B1104" s="950"/>
      <c r="C1104" s="951"/>
      <c r="D1104" s="455"/>
      <c r="E1104" s="460"/>
      <c r="F1104" s="577"/>
      <c r="G1104" s="463"/>
      <c r="H1104" s="449"/>
    </row>
    <row r="1105" spans="2:8" s="448" customFormat="1" ht="15" customHeight="1" x14ac:dyDescent="0.25">
      <c r="B1105" s="950"/>
      <c r="C1105" s="951"/>
      <c r="D1105" s="455"/>
      <c r="E1105" s="460"/>
      <c r="F1105" s="577"/>
      <c r="G1105" s="463"/>
      <c r="H1105" s="449"/>
    </row>
    <row r="1106" spans="2:8" s="448" customFormat="1" ht="15" customHeight="1" x14ac:dyDescent="0.25">
      <c r="B1106" s="950"/>
      <c r="C1106" s="951"/>
      <c r="D1106" s="455"/>
      <c r="E1106" s="460"/>
      <c r="F1106" s="577"/>
      <c r="G1106" s="463"/>
      <c r="H1106" s="449"/>
    </row>
    <row r="1107" spans="2:8" s="448" customFormat="1" ht="15" customHeight="1" x14ac:dyDescent="0.25">
      <c r="B1107" s="950"/>
      <c r="C1107" s="951"/>
      <c r="D1107" s="455"/>
      <c r="E1107" s="460"/>
      <c r="F1107" s="577"/>
      <c r="G1107" s="463"/>
      <c r="H1107" s="449"/>
    </row>
    <row r="1108" spans="2:8" s="448" customFormat="1" ht="15" customHeight="1" x14ac:dyDescent="0.25">
      <c r="B1108" s="950"/>
      <c r="C1108" s="951"/>
      <c r="D1108" s="455"/>
      <c r="E1108" s="460"/>
      <c r="F1108" s="577"/>
      <c r="G1108" s="463"/>
      <c r="H1108" s="449"/>
    </row>
    <row r="1109" spans="2:8" s="448" customFormat="1" ht="15" customHeight="1" x14ac:dyDescent="0.25">
      <c r="B1109" s="950"/>
      <c r="C1109" s="951"/>
      <c r="D1109" s="455"/>
      <c r="E1109" s="460"/>
      <c r="F1109" s="577"/>
      <c r="G1109" s="463"/>
      <c r="H1109" s="449"/>
    </row>
    <row r="1110" spans="2:8" s="448" customFormat="1" ht="15" customHeight="1" x14ac:dyDescent="0.25">
      <c r="B1110" s="950"/>
      <c r="C1110" s="951"/>
      <c r="D1110" s="455"/>
      <c r="E1110" s="460"/>
      <c r="F1110" s="577"/>
      <c r="G1110" s="463"/>
      <c r="H1110" s="449"/>
    </row>
    <row r="1111" spans="2:8" s="448" customFormat="1" ht="15" customHeight="1" x14ac:dyDescent="0.25">
      <c r="B1111" s="950"/>
      <c r="C1111" s="951"/>
      <c r="D1111" s="455"/>
      <c r="E1111" s="460"/>
      <c r="F1111" s="577"/>
      <c r="G1111" s="463"/>
      <c r="H1111" s="449"/>
    </row>
    <row r="1112" spans="2:8" s="448" customFormat="1" ht="15" customHeight="1" x14ac:dyDescent="0.25">
      <c r="B1112" s="950"/>
      <c r="C1112" s="951"/>
      <c r="D1112" s="455"/>
      <c r="E1112" s="460"/>
      <c r="F1112" s="577"/>
      <c r="G1112" s="463"/>
      <c r="H1112" s="449"/>
    </row>
    <row r="1113" spans="2:8" s="448" customFormat="1" ht="15" customHeight="1" x14ac:dyDescent="0.25">
      <c r="B1113" s="950"/>
      <c r="C1113" s="951"/>
      <c r="D1113" s="455"/>
      <c r="E1113" s="460"/>
      <c r="F1113" s="577"/>
      <c r="G1113" s="463"/>
      <c r="H1113" s="449"/>
    </row>
    <row r="1114" spans="2:8" s="448" customFormat="1" ht="15" customHeight="1" x14ac:dyDescent="0.25">
      <c r="B1114" s="950"/>
      <c r="C1114" s="951"/>
      <c r="D1114" s="455"/>
      <c r="E1114" s="460"/>
      <c r="F1114" s="577"/>
      <c r="G1114" s="463"/>
      <c r="H1114" s="449"/>
    </row>
    <row r="1115" spans="2:8" s="448" customFormat="1" ht="15" customHeight="1" x14ac:dyDescent="0.25">
      <c r="B1115" s="950"/>
      <c r="C1115" s="951"/>
      <c r="D1115" s="455"/>
      <c r="E1115" s="460"/>
      <c r="F1115" s="577"/>
      <c r="G1115" s="463"/>
      <c r="H1115" s="449"/>
    </row>
    <row r="1116" spans="2:8" s="448" customFormat="1" ht="15" customHeight="1" x14ac:dyDescent="0.25">
      <c r="B1116" s="950"/>
      <c r="C1116" s="951"/>
      <c r="D1116" s="455"/>
      <c r="E1116" s="460"/>
      <c r="F1116" s="577"/>
      <c r="G1116" s="463"/>
      <c r="H1116" s="449"/>
    </row>
    <row r="1117" spans="2:8" s="448" customFormat="1" ht="15" customHeight="1" x14ac:dyDescent="0.25">
      <c r="B1117" s="950"/>
      <c r="C1117" s="951"/>
      <c r="D1117" s="455"/>
      <c r="E1117" s="460"/>
      <c r="F1117" s="577"/>
      <c r="G1117" s="463"/>
      <c r="H1117" s="449"/>
    </row>
    <row r="1118" spans="2:8" s="448" customFormat="1" ht="15" customHeight="1" x14ac:dyDescent="0.25">
      <c r="B1118" s="950"/>
      <c r="C1118" s="951"/>
      <c r="D1118" s="455"/>
      <c r="E1118" s="460"/>
      <c r="F1118" s="577"/>
      <c r="G1118" s="463"/>
      <c r="H1118" s="449"/>
    </row>
    <row r="1119" spans="2:8" s="448" customFormat="1" ht="15" customHeight="1" x14ac:dyDescent="0.25">
      <c r="B1119" s="950"/>
      <c r="C1119" s="951"/>
      <c r="D1119" s="455"/>
      <c r="E1119" s="460"/>
      <c r="F1119" s="577"/>
      <c r="G1119" s="463"/>
      <c r="H1119" s="449"/>
    </row>
    <row r="1120" spans="2:8" s="448" customFormat="1" ht="15" customHeight="1" x14ac:dyDescent="0.25">
      <c r="B1120" s="950"/>
      <c r="C1120" s="951"/>
      <c r="D1120" s="455"/>
      <c r="E1120" s="460"/>
      <c r="F1120" s="577"/>
      <c r="G1120" s="463"/>
      <c r="H1120" s="449"/>
    </row>
    <row r="1121" spans="2:8" s="448" customFormat="1" ht="15" customHeight="1" x14ac:dyDescent="0.25">
      <c r="B1121" s="950"/>
      <c r="C1121" s="951"/>
      <c r="D1121" s="455"/>
      <c r="E1121" s="460"/>
      <c r="F1121" s="577"/>
      <c r="G1121" s="463"/>
      <c r="H1121" s="449"/>
    </row>
    <row r="1122" spans="2:8" s="448" customFormat="1" ht="15" customHeight="1" x14ac:dyDescent="0.25">
      <c r="B1122" s="950"/>
      <c r="C1122" s="951"/>
      <c r="D1122" s="455"/>
      <c r="E1122" s="460"/>
      <c r="F1122" s="577"/>
      <c r="G1122" s="463"/>
      <c r="H1122" s="449"/>
    </row>
    <row r="1123" spans="2:8" s="448" customFormat="1" ht="15" customHeight="1" x14ac:dyDescent="0.25">
      <c r="B1123" s="950"/>
      <c r="C1123" s="951"/>
      <c r="D1123" s="455"/>
      <c r="E1123" s="460"/>
      <c r="F1123" s="577"/>
      <c r="G1123" s="463"/>
      <c r="H1123" s="449"/>
    </row>
    <row r="1124" spans="2:8" s="448" customFormat="1" ht="15" customHeight="1" x14ac:dyDescent="0.25">
      <c r="B1124" s="950"/>
      <c r="C1124" s="951"/>
      <c r="D1124" s="455"/>
      <c r="E1124" s="460"/>
      <c r="F1124" s="577"/>
      <c r="G1124" s="463"/>
      <c r="H1124" s="449"/>
    </row>
    <row r="1125" spans="2:8" s="448" customFormat="1" ht="15" customHeight="1" x14ac:dyDescent="0.25">
      <c r="B1125" s="950"/>
      <c r="C1125" s="951"/>
      <c r="D1125" s="455"/>
      <c r="E1125" s="460"/>
      <c r="F1125" s="577"/>
      <c r="G1125" s="463"/>
      <c r="H1125" s="449"/>
    </row>
    <row r="1126" spans="2:8" s="448" customFormat="1" ht="15" customHeight="1" x14ac:dyDescent="0.25">
      <c r="B1126" s="950"/>
      <c r="C1126" s="951"/>
      <c r="D1126" s="455"/>
      <c r="E1126" s="460"/>
      <c r="F1126" s="577"/>
      <c r="G1126" s="463"/>
      <c r="H1126" s="449"/>
    </row>
    <row r="1127" spans="2:8" s="448" customFormat="1" ht="15" customHeight="1" x14ac:dyDescent="0.25">
      <c r="B1127" s="950"/>
      <c r="C1127" s="951"/>
      <c r="D1127" s="455"/>
      <c r="E1127" s="460"/>
      <c r="F1127" s="577"/>
      <c r="G1127" s="463"/>
      <c r="H1127" s="449"/>
    </row>
    <row r="1128" spans="2:8" s="448" customFormat="1" ht="15" customHeight="1" x14ac:dyDescent="0.25">
      <c r="B1128" s="950"/>
      <c r="C1128" s="951"/>
      <c r="D1128" s="455"/>
      <c r="E1128" s="460"/>
      <c r="F1128" s="577"/>
      <c r="G1128" s="463"/>
      <c r="H1128" s="449"/>
    </row>
    <row r="1129" spans="2:8" s="448" customFormat="1" ht="15" customHeight="1" x14ac:dyDescent="0.25">
      <c r="B1129" s="950"/>
      <c r="C1129" s="951"/>
      <c r="D1129" s="455"/>
      <c r="E1129" s="460"/>
      <c r="F1129" s="577"/>
      <c r="G1129" s="463"/>
      <c r="H1129" s="449"/>
    </row>
    <row r="1130" spans="2:8" s="448" customFormat="1" ht="15" customHeight="1" x14ac:dyDescent="0.25">
      <c r="B1130" s="950"/>
      <c r="C1130" s="951"/>
      <c r="D1130" s="455"/>
      <c r="E1130" s="460"/>
      <c r="F1130" s="577"/>
      <c r="G1130" s="463"/>
      <c r="H1130" s="449"/>
    </row>
    <row r="1131" spans="2:8" s="448" customFormat="1" ht="15" customHeight="1" x14ac:dyDescent="0.25">
      <c r="B1131" s="950"/>
      <c r="C1131" s="951"/>
      <c r="D1131" s="455"/>
      <c r="E1131" s="460"/>
      <c r="F1131" s="577"/>
      <c r="G1131" s="463"/>
      <c r="H1131" s="449"/>
    </row>
    <row r="1132" spans="2:8" s="448" customFormat="1" ht="15" customHeight="1" x14ac:dyDescent="0.25">
      <c r="B1132" s="950"/>
      <c r="C1132" s="951"/>
      <c r="D1132" s="455"/>
      <c r="E1132" s="460"/>
      <c r="F1132" s="577"/>
      <c r="G1132" s="463"/>
      <c r="H1132" s="449"/>
    </row>
    <row r="1133" spans="2:8" s="448" customFormat="1" ht="15" customHeight="1" x14ac:dyDescent="0.25">
      <c r="B1133" s="950"/>
      <c r="C1133" s="951"/>
      <c r="D1133" s="455"/>
      <c r="E1133" s="460"/>
      <c r="F1133" s="577"/>
      <c r="G1133" s="463"/>
      <c r="H1133" s="449"/>
    </row>
    <row r="1134" spans="2:8" s="448" customFormat="1" ht="15" customHeight="1" x14ac:dyDescent="0.25">
      <c r="B1134" s="950"/>
      <c r="C1134" s="951"/>
      <c r="D1134" s="455"/>
      <c r="E1134" s="460"/>
      <c r="F1134" s="577"/>
      <c r="G1134" s="463"/>
      <c r="H1134" s="449"/>
    </row>
    <row r="1135" spans="2:8" s="448" customFormat="1" ht="15" customHeight="1" x14ac:dyDescent="0.25">
      <c r="B1135" s="950"/>
      <c r="C1135" s="951"/>
      <c r="D1135" s="455"/>
      <c r="E1135" s="460"/>
      <c r="F1135" s="577"/>
      <c r="G1135" s="463"/>
      <c r="H1135" s="449"/>
    </row>
    <row r="1136" spans="2:8" s="448" customFormat="1" ht="15" customHeight="1" x14ac:dyDescent="0.25">
      <c r="B1136" s="950"/>
      <c r="C1136" s="951"/>
      <c r="D1136" s="455"/>
      <c r="E1136" s="460"/>
      <c r="F1136" s="577"/>
      <c r="G1136" s="463"/>
      <c r="H1136" s="449"/>
    </row>
    <row r="1137" spans="2:8" s="448" customFormat="1" ht="15" customHeight="1" x14ac:dyDescent="0.25">
      <c r="B1137" s="950"/>
      <c r="C1137" s="951"/>
      <c r="D1137" s="455"/>
      <c r="E1137" s="460"/>
      <c r="F1137" s="577"/>
      <c r="G1137" s="463"/>
      <c r="H1137" s="449"/>
    </row>
    <row r="1138" spans="2:8" s="448" customFormat="1" ht="15" customHeight="1" x14ac:dyDescent="0.25">
      <c r="B1138" s="950"/>
      <c r="C1138" s="951"/>
      <c r="D1138" s="455"/>
      <c r="E1138" s="460"/>
      <c r="F1138" s="577"/>
      <c r="G1138" s="463"/>
      <c r="H1138" s="449"/>
    </row>
    <row r="1139" spans="2:8" s="448" customFormat="1" ht="15" customHeight="1" x14ac:dyDescent="0.25">
      <c r="B1139" s="950"/>
      <c r="C1139" s="951"/>
      <c r="D1139" s="455"/>
      <c r="E1139" s="460"/>
      <c r="F1139" s="577"/>
      <c r="G1139" s="463"/>
      <c r="H1139" s="449"/>
    </row>
    <row r="1140" spans="2:8" s="448" customFormat="1" ht="15" customHeight="1" x14ac:dyDescent="0.25">
      <c r="B1140" s="950"/>
      <c r="C1140" s="951"/>
      <c r="D1140" s="455"/>
      <c r="E1140" s="460"/>
      <c r="F1140" s="577"/>
      <c r="G1140" s="463"/>
      <c r="H1140" s="449"/>
    </row>
    <row r="1141" spans="2:8" s="448" customFormat="1" ht="15" customHeight="1" x14ac:dyDescent="0.25">
      <c r="B1141" s="950"/>
      <c r="C1141" s="951"/>
      <c r="D1141" s="455"/>
      <c r="E1141" s="460"/>
      <c r="F1141" s="577"/>
      <c r="G1141" s="463"/>
      <c r="H1141" s="449"/>
    </row>
    <row r="1142" spans="2:8" s="448" customFormat="1" ht="15" customHeight="1" x14ac:dyDescent="0.25">
      <c r="B1142" s="950"/>
      <c r="C1142" s="951"/>
      <c r="D1142" s="455"/>
      <c r="E1142" s="460"/>
      <c r="F1142" s="577"/>
      <c r="G1142" s="463"/>
      <c r="H1142" s="449"/>
    </row>
    <row r="1143" spans="2:8" s="448" customFormat="1" ht="15" customHeight="1" x14ac:dyDescent="0.25">
      <c r="B1143" s="950"/>
      <c r="C1143" s="951"/>
      <c r="D1143" s="455"/>
      <c r="E1143" s="460"/>
      <c r="F1143" s="577"/>
      <c r="G1143" s="463"/>
      <c r="H1143" s="449"/>
    </row>
    <row r="1144" spans="2:8" s="448" customFormat="1" ht="15" customHeight="1" x14ac:dyDescent="0.25">
      <c r="B1144" s="950"/>
      <c r="C1144" s="951"/>
      <c r="D1144" s="455"/>
      <c r="E1144" s="460"/>
      <c r="F1144" s="577"/>
      <c r="G1144" s="463"/>
      <c r="H1144" s="449"/>
    </row>
    <row r="1145" spans="2:8" s="448" customFormat="1" ht="15" customHeight="1" x14ac:dyDescent="0.25">
      <c r="B1145" s="950"/>
      <c r="C1145" s="951"/>
      <c r="D1145" s="455"/>
      <c r="E1145" s="460"/>
      <c r="F1145" s="577"/>
      <c r="G1145" s="463"/>
      <c r="H1145" s="449"/>
    </row>
    <row r="1146" spans="2:8" s="448" customFormat="1" ht="15" customHeight="1" x14ac:dyDescent="0.25">
      <c r="B1146" s="950"/>
      <c r="C1146" s="951"/>
      <c r="D1146" s="455"/>
      <c r="E1146" s="460"/>
      <c r="F1146" s="577"/>
      <c r="G1146" s="463"/>
      <c r="H1146" s="449"/>
    </row>
    <row r="1147" spans="2:8" s="448" customFormat="1" ht="15" customHeight="1" x14ac:dyDescent="0.25">
      <c r="B1147" s="950"/>
      <c r="C1147" s="951"/>
      <c r="D1147" s="455"/>
      <c r="E1147" s="460"/>
      <c r="F1147" s="577"/>
      <c r="G1147" s="463"/>
      <c r="H1147" s="449"/>
    </row>
    <row r="1148" spans="2:8" s="448" customFormat="1" ht="15" customHeight="1" x14ac:dyDescent="0.25">
      <c r="B1148" s="950"/>
      <c r="C1148" s="951"/>
      <c r="D1148" s="455"/>
      <c r="E1148" s="460"/>
      <c r="F1148" s="577"/>
      <c r="G1148" s="463"/>
      <c r="H1148" s="449"/>
    </row>
    <row r="1149" spans="2:8" s="448" customFormat="1" ht="15" customHeight="1" x14ac:dyDescent="0.25">
      <c r="B1149" s="950"/>
      <c r="C1149" s="951"/>
      <c r="D1149" s="455"/>
      <c r="E1149" s="460"/>
      <c r="F1149" s="577"/>
      <c r="G1149" s="463"/>
      <c r="H1149" s="449"/>
    </row>
    <row r="1150" spans="2:8" s="448" customFormat="1" ht="15" customHeight="1" x14ac:dyDescent="0.25">
      <c r="B1150" s="950"/>
      <c r="C1150" s="951"/>
      <c r="D1150" s="455"/>
      <c r="E1150" s="460"/>
      <c r="F1150" s="577"/>
      <c r="G1150" s="463"/>
      <c r="H1150" s="449"/>
    </row>
    <row r="1151" spans="2:8" s="448" customFormat="1" ht="15" customHeight="1" x14ac:dyDescent="0.25">
      <c r="B1151" s="950"/>
      <c r="C1151" s="951"/>
      <c r="D1151" s="455"/>
      <c r="E1151" s="460"/>
      <c r="F1151" s="577"/>
      <c r="G1151" s="463"/>
      <c r="H1151" s="449"/>
    </row>
    <row r="1152" spans="2:8" s="448" customFormat="1" ht="15" customHeight="1" x14ac:dyDescent="0.25">
      <c r="B1152" s="950"/>
      <c r="C1152" s="951"/>
      <c r="D1152" s="455"/>
      <c r="E1152" s="460"/>
      <c r="F1152" s="577"/>
      <c r="G1152" s="463"/>
      <c r="H1152" s="449"/>
    </row>
    <row r="1153" spans="2:8" s="448" customFormat="1" ht="15" customHeight="1" x14ac:dyDescent="0.25">
      <c r="B1153" s="950"/>
      <c r="C1153" s="951"/>
      <c r="D1153" s="455"/>
      <c r="E1153" s="460"/>
      <c r="F1153" s="577"/>
      <c r="G1153" s="463"/>
      <c r="H1153" s="449"/>
    </row>
    <row r="1154" spans="2:8" s="448" customFormat="1" ht="15" customHeight="1" x14ac:dyDescent="0.25">
      <c r="B1154" s="950"/>
      <c r="C1154" s="951"/>
      <c r="D1154" s="455"/>
      <c r="E1154" s="460"/>
      <c r="F1154" s="577"/>
      <c r="G1154" s="463"/>
      <c r="H1154" s="449"/>
    </row>
    <row r="1155" spans="2:8" s="448" customFormat="1" ht="15" customHeight="1" x14ac:dyDescent="0.25">
      <c r="B1155" s="950"/>
      <c r="C1155" s="951"/>
      <c r="D1155" s="455"/>
      <c r="E1155" s="460"/>
      <c r="F1155" s="577"/>
      <c r="G1155" s="463"/>
      <c r="H1155" s="449"/>
    </row>
    <row r="1156" spans="2:8" s="448" customFormat="1" ht="15" customHeight="1" x14ac:dyDescent="0.25">
      <c r="B1156" s="950"/>
      <c r="C1156" s="951"/>
      <c r="D1156" s="455"/>
      <c r="E1156" s="460"/>
      <c r="F1156" s="577"/>
      <c r="G1156" s="463"/>
      <c r="H1156" s="449"/>
    </row>
    <row r="1157" spans="2:8" s="448" customFormat="1" ht="15" customHeight="1" x14ac:dyDescent="0.25">
      <c r="B1157" s="950"/>
      <c r="C1157" s="951"/>
      <c r="D1157" s="455"/>
      <c r="E1157" s="460"/>
      <c r="F1157" s="577"/>
      <c r="G1157" s="463"/>
      <c r="H1157" s="449"/>
    </row>
    <row r="1158" spans="2:8" s="448" customFormat="1" ht="15" customHeight="1" x14ac:dyDescent="0.25">
      <c r="B1158" s="950"/>
      <c r="C1158" s="951"/>
      <c r="D1158" s="455"/>
      <c r="E1158" s="460"/>
      <c r="F1158" s="577"/>
      <c r="G1158" s="463"/>
      <c r="H1158" s="449"/>
    </row>
    <row r="1159" spans="2:8" s="448" customFormat="1" ht="15" customHeight="1" x14ac:dyDescent="0.25">
      <c r="B1159" s="950"/>
      <c r="C1159" s="951"/>
      <c r="D1159" s="455"/>
      <c r="E1159" s="460"/>
      <c r="F1159" s="577"/>
      <c r="G1159" s="463"/>
      <c r="H1159" s="449"/>
    </row>
    <row r="1160" spans="2:8" s="448" customFormat="1" ht="15" customHeight="1" x14ac:dyDescent="0.25">
      <c r="B1160" s="950"/>
      <c r="C1160" s="951"/>
      <c r="D1160" s="455"/>
      <c r="E1160" s="460"/>
      <c r="F1160" s="577"/>
      <c r="G1160" s="463"/>
      <c r="H1160" s="449"/>
    </row>
    <row r="1161" spans="2:8" s="448" customFormat="1" ht="15" customHeight="1" x14ac:dyDescent="0.25">
      <c r="B1161" s="950"/>
      <c r="C1161" s="951"/>
      <c r="D1161" s="455"/>
      <c r="E1161" s="460"/>
      <c r="F1161" s="577"/>
      <c r="G1161" s="463"/>
      <c r="H1161" s="449"/>
    </row>
    <row r="1162" spans="2:8" s="448" customFormat="1" ht="15" customHeight="1" x14ac:dyDescent="0.25">
      <c r="B1162" s="950"/>
      <c r="C1162" s="951"/>
      <c r="D1162" s="455"/>
      <c r="E1162" s="460"/>
      <c r="F1162" s="577"/>
      <c r="G1162" s="463"/>
      <c r="H1162" s="449"/>
    </row>
    <row r="1163" spans="2:8" s="448" customFormat="1" ht="15" customHeight="1" x14ac:dyDescent="0.25">
      <c r="B1163" s="950"/>
      <c r="C1163" s="951"/>
      <c r="D1163" s="455"/>
      <c r="E1163" s="460"/>
      <c r="F1163" s="577"/>
      <c r="G1163" s="463"/>
      <c r="H1163" s="449"/>
    </row>
    <row r="1164" spans="2:8" s="448" customFormat="1" ht="15" customHeight="1" x14ac:dyDescent="0.25">
      <c r="B1164" s="950"/>
      <c r="C1164" s="951"/>
      <c r="D1164" s="455"/>
      <c r="E1164" s="460"/>
      <c r="F1164" s="577"/>
      <c r="G1164" s="463"/>
      <c r="H1164" s="449"/>
    </row>
    <row r="1165" spans="2:8" s="448" customFormat="1" ht="15" customHeight="1" x14ac:dyDescent="0.25">
      <c r="B1165" s="950"/>
      <c r="C1165" s="951"/>
      <c r="D1165" s="455"/>
      <c r="E1165" s="460"/>
      <c r="F1165" s="577"/>
      <c r="G1165" s="463"/>
      <c r="H1165" s="449"/>
    </row>
    <row r="1166" spans="2:8" s="448" customFormat="1" ht="15" customHeight="1" x14ac:dyDescent="0.25">
      <c r="B1166" s="950"/>
      <c r="C1166" s="951"/>
      <c r="D1166" s="455"/>
      <c r="E1166" s="460"/>
      <c r="F1166" s="577"/>
      <c r="G1166" s="463"/>
      <c r="H1166" s="449"/>
    </row>
    <row r="1167" spans="2:8" s="448" customFormat="1" ht="15" customHeight="1" x14ac:dyDescent="0.25">
      <c r="B1167" s="950"/>
      <c r="C1167" s="951"/>
      <c r="D1167" s="455"/>
      <c r="E1167" s="460"/>
      <c r="F1167" s="577"/>
      <c r="G1167" s="463"/>
      <c r="H1167" s="449"/>
    </row>
    <row r="1168" spans="2:8" s="448" customFormat="1" ht="15" customHeight="1" x14ac:dyDescent="0.25">
      <c r="B1168" s="950"/>
      <c r="C1168" s="951"/>
      <c r="D1168" s="455"/>
      <c r="E1168" s="460"/>
      <c r="F1168" s="577"/>
      <c r="G1168" s="463"/>
      <c r="H1168" s="449"/>
    </row>
    <row r="1169" spans="2:8" s="448" customFormat="1" ht="15" customHeight="1" x14ac:dyDescent="0.25">
      <c r="B1169" s="950"/>
      <c r="C1169" s="951"/>
      <c r="D1169" s="455"/>
      <c r="E1169" s="460"/>
      <c r="F1169" s="577"/>
      <c r="G1169" s="463"/>
      <c r="H1169" s="449"/>
    </row>
    <row r="1170" spans="2:8" s="448" customFormat="1" ht="15" customHeight="1" x14ac:dyDescent="0.25">
      <c r="B1170" s="950"/>
      <c r="C1170" s="951"/>
      <c r="D1170" s="455"/>
      <c r="E1170" s="460"/>
      <c r="F1170" s="577"/>
      <c r="G1170" s="463"/>
      <c r="H1170" s="449"/>
    </row>
    <row r="1171" spans="2:8" s="448" customFormat="1" ht="15" customHeight="1" x14ac:dyDescent="0.25">
      <c r="B1171" s="950"/>
      <c r="C1171" s="951"/>
      <c r="D1171" s="455"/>
      <c r="E1171" s="460"/>
      <c r="F1171" s="577"/>
      <c r="G1171" s="463"/>
      <c r="H1171" s="449"/>
    </row>
    <row r="1172" spans="2:8" s="448" customFormat="1" ht="15" customHeight="1" x14ac:dyDescent="0.25">
      <c r="B1172" s="950"/>
      <c r="C1172" s="951"/>
      <c r="D1172" s="455"/>
      <c r="E1172" s="460"/>
      <c r="F1172" s="577"/>
      <c r="G1172" s="463"/>
      <c r="H1172" s="449"/>
    </row>
    <row r="1173" spans="2:8" s="448" customFormat="1" ht="15" customHeight="1" x14ac:dyDescent="0.25">
      <c r="B1173" s="950"/>
      <c r="C1173" s="951"/>
      <c r="D1173" s="455"/>
      <c r="E1173" s="460"/>
      <c r="F1173" s="577"/>
      <c r="G1173" s="463"/>
      <c r="H1173" s="449"/>
    </row>
    <row r="1174" spans="2:8" s="448" customFormat="1" ht="15" customHeight="1" x14ac:dyDescent="0.25">
      <c r="B1174" s="950"/>
      <c r="C1174" s="951"/>
      <c r="D1174" s="455"/>
      <c r="E1174" s="460"/>
      <c r="F1174" s="577"/>
      <c r="G1174" s="463"/>
      <c r="H1174" s="449"/>
    </row>
    <row r="1175" spans="2:8" s="448" customFormat="1" ht="15" customHeight="1" x14ac:dyDescent="0.25">
      <c r="B1175" s="950"/>
      <c r="C1175" s="951"/>
      <c r="D1175" s="455"/>
      <c r="E1175" s="460"/>
      <c r="F1175" s="577"/>
      <c r="G1175" s="463"/>
      <c r="H1175" s="449"/>
    </row>
    <row r="1176" spans="2:8" s="448" customFormat="1" ht="15" customHeight="1" x14ac:dyDescent="0.25">
      <c r="B1176" s="950"/>
      <c r="C1176" s="951"/>
      <c r="D1176" s="455"/>
      <c r="E1176" s="460"/>
      <c r="F1176" s="577"/>
      <c r="G1176" s="463"/>
      <c r="H1176" s="449"/>
    </row>
    <row r="1177" spans="2:8" s="448" customFormat="1" ht="15" customHeight="1" x14ac:dyDescent="0.25">
      <c r="B1177" s="950"/>
      <c r="C1177" s="951"/>
      <c r="D1177" s="455"/>
      <c r="E1177" s="460"/>
      <c r="F1177" s="577"/>
      <c r="G1177" s="463"/>
      <c r="H1177" s="449"/>
    </row>
    <row r="1178" spans="2:8" s="448" customFormat="1" ht="15" customHeight="1" x14ac:dyDescent="0.25">
      <c r="B1178" s="950"/>
      <c r="C1178" s="951"/>
      <c r="D1178" s="455"/>
      <c r="E1178" s="460"/>
      <c r="F1178" s="577"/>
      <c r="G1178" s="463"/>
      <c r="H1178" s="449"/>
    </row>
    <row r="1179" spans="2:8" s="448" customFormat="1" ht="15" customHeight="1" x14ac:dyDescent="0.25">
      <c r="B1179" s="950"/>
      <c r="C1179" s="951"/>
      <c r="D1179" s="455"/>
      <c r="E1179" s="460"/>
      <c r="F1179" s="577"/>
      <c r="G1179" s="463"/>
      <c r="H1179" s="449"/>
    </row>
    <row r="1180" spans="2:8" s="448" customFormat="1" ht="15" customHeight="1" x14ac:dyDescent="0.25">
      <c r="B1180" s="950"/>
      <c r="C1180" s="951"/>
      <c r="D1180" s="455"/>
      <c r="E1180" s="460"/>
      <c r="F1180" s="577"/>
      <c r="G1180" s="463"/>
      <c r="H1180" s="449"/>
    </row>
    <row r="1181" spans="2:8" s="448" customFormat="1" ht="15" customHeight="1" x14ac:dyDescent="0.25">
      <c r="B1181" s="950"/>
      <c r="C1181" s="951"/>
      <c r="D1181" s="455"/>
      <c r="E1181" s="460"/>
      <c r="F1181" s="577"/>
      <c r="G1181" s="463"/>
      <c r="H1181" s="449"/>
    </row>
    <row r="1182" spans="2:8" s="448" customFormat="1" ht="15" customHeight="1" x14ac:dyDescent="0.25">
      <c r="B1182" s="950"/>
      <c r="C1182" s="951"/>
      <c r="D1182" s="455"/>
      <c r="E1182" s="460"/>
      <c r="F1182" s="577"/>
      <c r="G1182" s="463"/>
      <c r="H1182" s="449"/>
    </row>
    <row r="1183" spans="2:8" s="448" customFormat="1" ht="15" customHeight="1" x14ac:dyDescent="0.25">
      <c r="B1183" s="950"/>
      <c r="C1183" s="951"/>
      <c r="D1183" s="455"/>
      <c r="E1183" s="460"/>
      <c r="F1183" s="577"/>
      <c r="G1183" s="463"/>
      <c r="H1183" s="449"/>
    </row>
    <row r="1184" spans="2:8" s="448" customFormat="1" ht="15" customHeight="1" x14ac:dyDescent="0.25">
      <c r="B1184" s="950"/>
      <c r="C1184" s="951"/>
      <c r="D1184" s="455"/>
      <c r="E1184" s="460"/>
      <c r="F1184" s="577"/>
      <c r="G1184" s="463"/>
      <c r="H1184" s="449"/>
    </row>
    <row r="1185" spans="2:8" s="448" customFormat="1" ht="15" customHeight="1" x14ac:dyDescent="0.25">
      <c r="B1185" s="950"/>
      <c r="C1185" s="951"/>
      <c r="D1185" s="455"/>
      <c r="E1185" s="460"/>
      <c r="F1185" s="577"/>
      <c r="G1185" s="463"/>
      <c r="H1185" s="449"/>
    </row>
    <row r="1186" spans="2:8" s="448" customFormat="1" ht="15" customHeight="1" x14ac:dyDescent="0.25">
      <c r="B1186" s="950"/>
      <c r="C1186" s="951"/>
      <c r="D1186" s="455"/>
      <c r="E1186" s="460"/>
      <c r="F1186" s="577"/>
      <c r="G1186" s="463"/>
      <c r="H1186" s="449"/>
    </row>
    <row r="1187" spans="2:8" s="448" customFormat="1" ht="15" customHeight="1" x14ac:dyDescent="0.25">
      <c r="B1187" s="950"/>
      <c r="C1187" s="951"/>
      <c r="D1187" s="455"/>
      <c r="E1187" s="460"/>
      <c r="F1187" s="577"/>
      <c r="G1187" s="463"/>
      <c r="H1187" s="449"/>
    </row>
    <row r="1188" spans="2:8" s="448" customFormat="1" ht="15" customHeight="1" x14ac:dyDescent="0.25">
      <c r="B1188" s="950"/>
      <c r="C1188" s="951"/>
      <c r="D1188" s="455"/>
      <c r="E1188" s="460"/>
      <c r="F1188" s="577"/>
      <c r="G1188" s="463"/>
      <c r="H1188" s="449"/>
    </row>
    <row r="1189" spans="2:8" s="448" customFormat="1" ht="15" customHeight="1" x14ac:dyDescent="0.25">
      <c r="B1189" s="950"/>
      <c r="C1189" s="951"/>
      <c r="D1189" s="455"/>
      <c r="E1189" s="460"/>
      <c r="F1189" s="577"/>
      <c r="G1189" s="463"/>
      <c r="H1189" s="449"/>
    </row>
    <row r="1190" spans="2:8" s="448" customFormat="1" ht="15" customHeight="1" x14ac:dyDescent="0.25">
      <c r="B1190" s="950"/>
      <c r="C1190" s="951"/>
      <c r="D1190" s="455"/>
      <c r="E1190" s="460"/>
      <c r="F1190" s="577"/>
      <c r="G1190" s="463"/>
      <c r="H1190" s="449"/>
    </row>
    <row r="1191" spans="2:8" s="448" customFormat="1" ht="15" customHeight="1" x14ac:dyDescent="0.25">
      <c r="B1191" s="950"/>
      <c r="C1191" s="951"/>
      <c r="D1191" s="455"/>
      <c r="E1191" s="460"/>
      <c r="F1191" s="577"/>
      <c r="G1191" s="463"/>
      <c r="H1191" s="449"/>
    </row>
    <row r="1192" spans="2:8" s="448" customFormat="1" ht="15" customHeight="1" x14ac:dyDescent="0.25">
      <c r="B1192" s="950"/>
      <c r="C1192" s="951"/>
      <c r="D1192" s="455"/>
      <c r="E1192" s="460"/>
      <c r="F1192" s="577"/>
      <c r="G1192" s="463"/>
      <c r="H1192" s="449"/>
    </row>
    <row r="1193" spans="2:8" s="448" customFormat="1" ht="15" customHeight="1" x14ac:dyDescent="0.25">
      <c r="B1193" s="950"/>
      <c r="C1193" s="951"/>
      <c r="D1193" s="455"/>
      <c r="E1193" s="460"/>
      <c r="F1193" s="577"/>
      <c r="G1193" s="463"/>
      <c r="H1193" s="449"/>
    </row>
    <row r="1194" spans="2:8" s="448" customFormat="1" ht="15" customHeight="1" x14ac:dyDescent="0.25">
      <c r="B1194" s="950"/>
      <c r="C1194" s="951"/>
      <c r="D1194" s="455"/>
      <c r="E1194" s="460"/>
      <c r="F1194" s="577"/>
      <c r="G1194" s="463"/>
      <c r="H1194" s="449"/>
    </row>
    <row r="1195" spans="2:8" s="448" customFormat="1" ht="15" customHeight="1" x14ac:dyDescent="0.25">
      <c r="B1195" s="950"/>
      <c r="C1195" s="951"/>
      <c r="D1195" s="455"/>
      <c r="E1195" s="460"/>
      <c r="F1195" s="577"/>
      <c r="G1195" s="463"/>
      <c r="H1195" s="449"/>
    </row>
    <row r="1196" spans="2:8" s="448" customFormat="1" ht="15" customHeight="1" x14ac:dyDescent="0.25">
      <c r="B1196" s="950"/>
      <c r="C1196" s="951"/>
      <c r="D1196" s="455"/>
      <c r="E1196" s="460"/>
      <c r="F1196" s="577"/>
      <c r="G1196" s="463"/>
      <c r="H1196" s="449"/>
    </row>
    <row r="1197" spans="2:8" s="448" customFormat="1" ht="15" customHeight="1" x14ac:dyDescent="0.25">
      <c r="B1197" s="950"/>
      <c r="C1197" s="951"/>
      <c r="D1197" s="455"/>
      <c r="E1197" s="460"/>
      <c r="F1197" s="577"/>
      <c r="G1197" s="463"/>
      <c r="H1197" s="449"/>
    </row>
    <row r="1198" spans="2:8" s="448" customFormat="1" ht="15" customHeight="1" x14ac:dyDescent="0.25">
      <c r="B1198" s="950"/>
      <c r="C1198" s="951"/>
      <c r="D1198" s="455"/>
      <c r="E1198" s="460"/>
      <c r="F1198" s="577"/>
      <c r="G1198" s="463"/>
      <c r="H1198" s="449"/>
    </row>
    <row r="1199" spans="2:8" s="448" customFormat="1" ht="15" customHeight="1" x14ac:dyDescent="0.25">
      <c r="B1199" s="950"/>
      <c r="C1199" s="951"/>
      <c r="D1199" s="455"/>
      <c r="E1199" s="460"/>
      <c r="F1199" s="577"/>
      <c r="G1199" s="463"/>
      <c r="H1199" s="449"/>
    </row>
    <row r="1200" spans="2:8" s="448" customFormat="1" ht="15" customHeight="1" x14ac:dyDescent="0.25">
      <c r="B1200" s="950"/>
      <c r="C1200" s="951"/>
      <c r="D1200" s="455"/>
      <c r="E1200" s="460"/>
      <c r="F1200" s="577"/>
      <c r="G1200" s="463"/>
      <c r="H1200" s="449"/>
    </row>
    <row r="1201" spans="2:8" s="448" customFormat="1" ht="15" customHeight="1" x14ac:dyDescent="0.25">
      <c r="B1201" s="950"/>
      <c r="C1201" s="951"/>
      <c r="D1201" s="455"/>
      <c r="E1201" s="460"/>
      <c r="F1201" s="577"/>
      <c r="G1201" s="463"/>
      <c r="H1201" s="449"/>
    </row>
    <row r="1202" spans="2:8" s="448" customFormat="1" ht="15" customHeight="1" x14ac:dyDescent="0.25">
      <c r="B1202" s="950"/>
      <c r="C1202" s="951"/>
      <c r="D1202" s="455"/>
      <c r="E1202" s="460"/>
      <c r="F1202" s="577"/>
      <c r="G1202" s="463"/>
      <c r="H1202" s="449"/>
    </row>
    <row r="1203" spans="2:8" s="448" customFormat="1" ht="15" customHeight="1" x14ac:dyDescent="0.25">
      <c r="B1203" s="950"/>
      <c r="C1203" s="951"/>
      <c r="D1203" s="455"/>
      <c r="E1203" s="460"/>
      <c r="F1203" s="577"/>
      <c r="G1203" s="463"/>
      <c r="H1203" s="449"/>
    </row>
    <row r="1204" spans="2:8" s="448" customFormat="1" ht="15" customHeight="1" x14ac:dyDescent="0.25">
      <c r="B1204" s="950"/>
      <c r="C1204" s="951"/>
      <c r="D1204" s="455"/>
      <c r="E1204" s="460"/>
      <c r="F1204" s="577"/>
      <c r="G1204" s="463"/>
      <c r="H1204" s="449"/>
    </row>
    <row r="1205" spans="2:8" s="448" customFormat="1" ht="15" customHeight="1" x14ac:dyDescent="0.25">
      <c r="B1205" s="950"/>
      <c r="C1205" s="951"/>
      <c r="D1205" s="455"/>
      <c r="E1205" s="460"/>
      <c r="F1205" s="577"/>
      <c r="G1205" s="463"/>
      <c r="H1205" s="449"/>
    </row>
    <row r="1206" spans="2:8" s="448" customFormat="1" ht="15" customHeight="1" x14ac:dyDescent="0.25">
      <c r="B1206" s="950"/>
      <c r="C1206" s="951"/>
      <c r="D1206" s="455"/>
      <c r="E1206" s="460"/>
      <c r="F1206" s="577"/>
      <c r="G1206" s="463"/>
      <c r="H1206" s="449"/>
    </row>
    <row r="1207" spans="2:8" s="448" customFormat="1" ht="15" customHeight="1" x14ac:dyDescent="0.25">
      <c r="B1207" s="950"/>
      <c r="C1207" s="951"/>
      <c r="D1207" s="455"/>
      <c r="E1207" s="460"/>
      <c r="F1207" s="577"/>
      <c r="G1207" s="463"/>
      <c r="H1207" s="449"/>
    </row>
    <row r="1208" spans="2:8" s="448" customFormat="1" ht="15" customHeight="1" x14ac:dyDescent="0.25">
      <c r="B1208" s="950"/>
      <c r="C1208" s="951"/>
      <c r="D1208" s="455"/>
      <c r="E1208" s="460"/>
      <c r="F1208" s="577"/>
      <c r="G1208" s="463"/>
      <c r="H1208" s="449"/>
    </row>
    <row r="1209" spans="2:8" s="448" customFormat="1" ht="15" customHeight="1" x14ac:dyDescent="0.25">
      <c r="B1209" s="950"/>
      <c r="C1209" s="951"/>
      <c r="D1209" s="455"/>
      <c r="E1209" s="460"/>
      <c r="F1209" s="577"/>
      <c r="G1209" s="463"/>
      <c r="H1209" s="449"/>
    </row>
    <row r="1210" spans="2:8" s="448" customFormat="1" ht="15" customHeight="1" x14ac:dyDescent="0.25">
      <c r="B1210" s="950"/>
      <c r="C1210" s="951"/>
      <c r="D1210" s="455"/>
      <c r="E1210" s="460"/>
      <c r="F1210" s="577"/>
      <c r="G1210" s="463"/>
      <c r="H1210" s="449"/>
    </row>
    <row r="1211" spans="2:8" s="448" customFormat="1" ht="15" customHeight="1" x14ac:dyDescent="0.25">
      <c r="B1211" s="950"/>
      <c r="C1211" s="951"/>
      <c r="D1211" s="455"/>
      <c r="E1211" s="460"/>
      <c r="F1211" s="577"/>
      <c r="G1211" s="463"/>
      <c r="H1211" s="449"/>
    </row>
    <row r="1212" spans="2:8" s="448" customFormat="1" ht="15" customHeight="1" x14ac:dyDescent="0.25">
      <c r="B1212" s="950"/>
      <c r="C1212" s="951"/>
      <c r="D1212" s="455"/>
      <c r="E1212" s="460"/>
      <c r="F1212" s="577"/>
      <c r="G1212" s="463"/>
      <c r="H1212" s="449"/>
    </row>
    <row r="1213" spans="2:8" s="448" customFormat="1" ht="15" customHeight="1" x14ac:dyDescent="0.25">
      <c r="B1213" s="950"/>
      <c r="C1213" s="951"/>
      <c r="D1213" s="455"/>
      <c r="E1213" s="460"/>
      <c r="F1213" s="577"/>
      <c r="G1213" s="463"/>
      <c r="H1213" s="449"/>
    </row>
    <row r="1214" spans="2:8" s="448" customFormat="1" ht="15" customHeight="1" x14ac:dyDescent="0.25">
      <c r="B1214" s="950"/>
      <c r="C1214" s="951"/>
      <c r="D1214" s="455"/>
      <c r="E1214" s="460"/>
      <c r="F1214" s="577"/>
      <c r="G1214" s="463"/>
      <c r="H1214" s="449"/>
    </row>
    <row r="1215" spans="2:8" s="448" customFormat="1" ht="15" customHeight="1" x14ac:dyDescent="0.25">
      <c r="B1215" s="950"/>
      <c r="C1215" s="951"/>
      <c r="D1215" s="455"/>
      <c r="E1215" s="460"/>
      <c r="F1215" s="577"/>
      <c r="G1215" s="463"/>
      <c r="H1215" s="449"/>
    </row>
    <row r="1216" spans="2:8" s="448" customFormat="1" ht="15" customHeight="1" x14ac:dyDescent="0.25">
      <c r="B1216" s="950"/>
      <c r="C1216" s="951"/>
      <c r="D1216" s="455"/>
      <c r="E1216" s="460"/>
      <c r="F1216" s="577"/>
      <c r="G1216" s="463"/>
      <c r="H1216" s="449"/>
    </row>
    <row r="1217" spans="2:8" s="448" customFormat="1" ht="15" customHeight="1" x14ac:dyDescent="0.25">
      <c r="B1217" s="950"/>
      <c r="C1217" s="951"/>
      <c r="D1217" s="455"/>
      <c r="E1217" s="460"/>
      <c r="F1217" s="577"/>
      <c r="G1217" s="463"/>
      <c r="H1217" s="449"/>
    </row>
    <row r="1218" spans="2:8" s="448" customFormat="1" ht="15" customHeight="1" x14ac:dyDescent="0.25">
      <c r="B1218" s="950"/>
      <c r="C1218" s="951"/>
      <c r="D1218" s="455"/>
      <c r="E1218" s="460"/>
      <c r="F1218" s="577"/>
      <c r="G1218" s="463"/>
      <c r="H1218" s="449"/>
    </row>
    <row r="1219" spans="2:8" s="448" customFormat="1" ht="15" customHeight="1" x14ac:dyDescent="0.25">
      <c r="B1219" s="950"/>
      <c r="C1219" s="951"/>
      <c r="D1219" s="455"/>
      <c r="E1219" s="460"/>
      <c r="F1219" s="577"/>
      <c r="G1219" s="463"/>
      <c r="H1219" s="449"/>
    </row>
    <row r="1220" spans="2:8" s="448" customFormat="1" ht="15" customHeight="1" x14ac:dyDescent="0.25">
      <c r="B1220" s="950"/>
      <c r="C1220" s="951"/>
      <c r="D1220" s="455"/>
      <c r="E1220" s="460"/>
      <c r="F1220" s="577"/>
      <c r="G1220" s="463"/>
      <c r="H1220" s="449"/>
    </row>
    <row r="1221" spans="2:8" s="448" customFormat="1" ht="15" customHeight="1" x14ac:dyDescent="0.25">
      <c r="B1221" s="950"/>
      <c r="C1221" s="951"/>
      <c r="D1221" s="455"/>
      <c r="E1221" s="460"/>
      <c r="F1221" s="577"/>
      <c r="G1221" s="463"/>
      <c r="H1221" s="449"/>
    </row>
    <row r="1222" spans="2:8" s="448" customFormat="1" ht="15" customHeight="1" x14ac:dyDescent="0.25">
      <c r="B1222" s="950"/>
      <c r="C1222" s="951"/>
      <c r="D1222" s="455"/>
      <c r="E1222" s="460"/>
      <c r="F1222" s="577"/>
      <c r="G1222" s="463"/>
      <c r="H1222" s="449"/>
    </row>
    <row r="1223" spans="2:8" s="448" customFormat="1" ht="15" customHeight="1" x14ac:dyDescent="0.25">
      <c r="B1223" s="950"/>
      <c r="C1223" s="951"/>
      <c r="D1223" s="455"/>
      <c r="E1223" s="460"/>
      <c r="F1223" s="577"/>
      <c r="G1223" s="463"/>
      <c r="H1223" s="449"/>
    </row>
    <row r="1224" spans="2:8" s="448" customFormat="1" ht="15" customHeight="1" x14ac:dyDescent="0.25">
      <c r="B1224" s="950"/>
      <c r="C1224" s="951"/>
      <c r="D1224" s="455"/>
      <c r="E1224" s="460"/>
      <c r="F1224" s="577"/>
      <c r="G1224" s="463"/>
      <c r="H1224" s="449"/>
    </row>
    <row r="1225" spans="2:8" s="448" customFormat="1" ht="15" customHeight="1" x14ac:dyDescent="0.25">
      <c r="B1225" s="950"/>
      <c r="C1225" s="951"/>
      <c r="D1225" s="455"/>
      <c r="E1225" s="460"/>
      <c r="F1225" s="577"/>
      <c r="G1225" s="463"/>
      <c r="H1225" s="449"/>
    </row>
    <row r="1226" spans="2:8" s="448" customFormat="1" ht="15" customHeight="1" x14ac:dyDescent="0.25">
      <c r="B1226" s="950"/>
      <c r="C1226" s="951"/>
      <c r="D1226" s="455"/>
      <c r="E1226" s="460"/>
      <c r="F1226" s="577"/>
      <c r="G1226" s="463"/>
      <c r="H1226" s="449"/>
    </row>
    <row r="1227" spans="2:8" s="448" customFormat="1" ht="15" customHeight="1" x14ac:dyDescent="0.25">
      <c r="B1227" s="950"/>
      <c r="C1227" s="951"/>
      <c r="D1227" s="455"/>
      <c r="E1227" s="460"/>
      <c r="F1227" s="577"/>
      <c r="G1227" s="463"/>
      <c r="H1227" s="449"/>
    </row>
    <row r="1228" spans="2:8" s="448" customFormat="1" ht="15" customHeight="1" x14ac:dyDescent="0.25">
      <c r="B1228" s="950"/>
      <c r="C1228" s="951"/>
      <c r="D1228" s="455"/>
      <c r="E1228" s="460"/>
      <c r="F1228" s="577"/>
      <c r="G1228" s="463"/>
      <c r="H1228" s="449"/>
    </row>
    <row r="1229" spans="2:8" s="448" customFormat="1" ht="15" customHeight="1" x14ac:dyDescent="0.25">
      <c r="B1229" s="950"/>
      <c r="C1229" s="951"/>
      <c r="D1229" s="455"/>
      <c r="E1229" s="460"/>
      <c r="F1229" s="577"/>
      <c r="G1229" s="463"/>
      <c r="H1229" s="449"/>
    </row>
    <row r="1230" spans="2:8" s="448" customFormat="1" ht="15" customHeight="1" x14ac:dyDescent="0.25">
      <c r="B1230" s="950"/>
      <c r="C1230" s="951"/>
      <c r="D1230" s="455"/>
      <c r="E1230" s="460"/>
      <c r="F1230" s="577"/>
      <c r="G1230" s="463"/>
      <c r="H1230" s="449"/>
    </row>
    <row r="1231" spans="2:8" s="448" customFormat="1" ht="15" customHeight="1" x14ac:dyDescent="0.25">
      <c r="B1231" s="950"/>
      <c r="C1231" s="951"/>
      <c r="D1231" s="455"/>
      <c r="E1231" s="460"/>
      <c r="F1231" s="577"/>
      <c r="G1231" s="463"/>
      <c r="H1231" s="449"/>
    </row>
    <row r="1232" spans="2:8" s="448" customFormat="1" ht="15" customHeight="1" x14ac:dyDescent="0.25">
      <c r="B1232" s="950"/>
      <c r="C1232" s="951"/>
      <c r="D1232" s="455"/>
      <c r="E1232" s="460"/>
      <c r="F1232" s="577"/>
      <c r="G1232" s="463"/>
      <c r="H1232" s="449"/>
    </row>
    <row r="1233" spans="2:8" s="448" customFormat="1" ht="15" customHeight="1" x14ac:dyDescent="0.25">
      <c r="B1233" s="950"/>
      <c r="C1233" s="951"/>
      <c r="D1233" s="455"/>
      <c r="E1233" s="460"/>
      <c r="F1233" s="577"/>
      <c r="G1233" s="463"/>
      <c r="H1233" s="449"/>
    </row>
    <row r="1234" spans="2:8" s="448" customFormat="1" ht="15" customHeight="1" x14ac:dyDescent="0.25">
      <c r="B1234" s="950"/>
      <c r="C1234" s="951"/>
      <c r="D1234" s="455"/>
      <c r="E1234" s="460"/>
      <c r="F1234" s="577"/>
      <c r="G1234" s="463"/>
      <c r="H1234" s="449"/>
    </row>
    <row r="1235" spans="2:8" s="448" customFormat="1" ht="15" customHeight="1" x14ac:dyDescent="0.25">
      <c r="B1235" s="950"/>
      <c r="C1235" s="951"/>
      <c r="D1235" s="455"/>
      <c r="E1235" s="460"/>
      <c r="F1235" s="577"/>
      <c r="G1235" s="463"/>
      <c r="H1235" s="449"/>
    </row>
    <row r="1236" spans="2:8" s="448" customFormat="1" ht="15" customHeight="1" x14ac:dyDescent="0.25">
      <c r="B1236" s="950"/>
      <c r="C1236" s="951"/>
      <c r="D1236" s="455"/>
      <c r="E1236" s="460"/>
      <c r="F1236" s="577"/>
      <c r="G1236" s="463"/>
      <c r="H1236" s="449"/>
    </row>
    <row r="1237" spans="2:8" s="448" customFormat="1" ht="15" customHeight="1" x14ac:dyDescent="0.25">
      <c r="B1237" s="950"/>
      <c r="C1237" s="951"/>
      <c r="D1237" s="455"/>
      <c r="E1237" s="460"/>
      <c r="F1237" s="577"/>
      <c r="G1237" s="463"/>
      <c r="H1237" s="449"/>
    </row>
    <row r="1238" spans="2:8" s="448" customFormat="1" ht="15" customHeight="1" x14ac:dyDescent="0.25">
      <c r="B1238" s="950"/>
      <c r="C1238" s="951"/>
      <c r="D1238" s="455"/>
      <c r="E1238" s="460"/>
      <c r="F1238" s="577"/>
      <c r="G1238" s="463"/>
      <c r="H1238" s="449"/>
    </row>
    <row r="1239" spans="2:8" s="448" customFormat="1" ht="15" customHeight="1" x14ac:dyDescent="0.25">
      <c r="B1239" s="950"/>
      <c r="C1239" s="951"/>
      <c r="D1239" s="455"/>
      <c r="E1239" s="460"/>
      <c r="F1239" s="577"/>
      <c r="G1239" s="463"/>
      <c r="H1239" s="449"/>
    </row>
    <row r="1240" spans="2:8" s="448" customFormat="1" ht="15" customHeight="1" x14ac:dyDescent="0.25">
      <c r="B1240" s="950"/>
      <c r="C1240" s="951"/>
      <c r="D1240" s="455"/>
      <c r="E1240" s="460"/>
      <c r="F1240" s="577"/>
      <c r="G1240" s="463"/>
      <c r="H1240" s="449"/>
    </row>
    <row r="1241" spans="2:8" s="448" customFormat="1" ht="15" customHeight="1" x14ac:dyDescent="0.25">
      <c r="B1241" s="950"/>
      <c r="C1241" s="951"/>
      <c r="D1241" s="455"/>
      <c r="E1241" s="460"/>
      <c r="F1241" s="577"/>
      <c r="G1241" s="463"/>
      <c r="H1241" s="449"/>
    </row>
    <row r="1242" spans="2:8" s="448" customFormat="1" ht="15" customHeight="1" x14ac:dyDescent="0.25">
      <c r="B1242" s="950"/>
      <c r="C1242" s="951"/>
      <c r="D1242" s="455"/>
      <c r="E1242" s="460"/>
      <c r="F1242" s="577"/>
      <c r="G1242" s="463"/>
      <c r="H1242" s="449"/>
    </row>
    <row r="1243" spans="2:8" s="448" customFormat="1" ht="15" customHeight="1" x14ac:dyDescent="0.25">
      <c r="B1243" s="950"/>
      <c r="C1243" s="951"/>
      <c r="D1243" s="455"/>
      <c r="E1243" s="460"/>
      <c r="F1243" s="577"/>
      <c r="G1243" s="463"/>
      <c r="H1243" s="449"/>
    </row>
    <row r="1244" spans="2:8" s="448" customFormat="1" ht="15" customHeight="1" x14ac:dyDescent="0.25">
      <c r="B1244" s="950"/>
      <c r="C1244" s="951"/>
      <c r="D1244" s="455"/>
      <c r="E1244" s="460"/>
      <c r="F1244" s="577"/>
      <c r="G1244" s="463"/>
      <c r="H1244" s="449"/>
    </row>
    <row r="1245" spans="2:8" s="448" customFormat="1" ht="15" customHeight="1" x14ac:dyDescent="0.25">
      <c r="B1245" s="950"/>
      <c r="C1245" s="951"/>
      <c r="D1245" s="455"/>
      <c r="E1245" s="460"/>
      <c r="F1245" s="577"/>
      <c r="G1245" s="463"/>
      <c r="H1245" s="449"/>
    </row>
    <row r="1246" spans="2:8" s="448" customFormat="1" ht="15" customHeight="1" x14ac:dyDescent="0.25">
      <c r="B1246" s="950"/>
      <c r="C1246" s="951"/>
      <c r="D1246" s="455"/>
      <c r="E1246" s="460"/>
      <c r="F1246" s="577"/>
      <c r="G1246" s="463"/>
      <c r="H1246" s="449"/>
    </row>
    <row r="1247" spans="2:8" s="448" customFormat="1" ht="15" customHeight="1" x14ac:dyDescent="0.25">
      <c r="B1247" s="950"/>
      <c r="C1247" s="951"/>
      <c r="D1247" s="455"/>
      <c r="E1247" s="460"/>
      <c r="F1247" s="577"/>
      <c r="G1247" s="463"/>
      <c r="H1247" s="449"/>
    </row>
    <row r="1248" spans="2:8" s="448" customFormat="1" ht="15" customHeight="1" x14ac:dyDescent="0.25">
      <c r="B1248" s="950"/>
      <c r="C1248" s="951"/>
      <c r="D1248" s="455"/>
      <c r="E1248" s="460"/>
      <c r="F1248" s="577"/>
      <c r="G1248" s="463"/>
      <c r="H1248" s="449"/>
    </row>
    <row r="1249" spans="2:8" s="448" customFormat="1" ht="15" customHeight="1" x14ac:dyDescent="0.25">
      <c r="B1249" s="950"/>
      <c r="C1249" s="951"/>
      <c r="D1249" s="455"/>
      <c r="E1249" s="460"/>
      <c r="F1249" s="577"/>
      <c r="G1249" s="463"/>
      <c r="H1249" s="449"/>
    </row>
    <row r="1250" spans="2:8" s="448" customFormat="1" ht="15" customHeight="1" x14ac:dyDescent="0.25">
      <c r="B1250" s="950"/>
      <c r="C1250" s="951"/>
      <c r="D1250" s="455"/>
      <c r="E1250" s="460"/>
      <c r="F1250" s="577"/>
      <c r="G1250" s="463"/>
      <c r="H1250" s="449"/>
    </row>
    <row r="1251" spans="2:8" s="448" customFormat="1" ht="15" customHeight="1" x14ac:dyDescent="0.25">
      <c r="B1251" s="950"/>
      <c r="C1251" s="951"/>
      <c r="D1251" s="455"/>
      <c r="E1251" s="460"/>
      <c r="F1251" s="577"/>
      <c r="G1251" s="463"/>
      <c r="H1251" s="449"/>
    </row>
    <row r="1252" spans="2:8" s="448" customFormat="1" ht="15" customHeight="1" x14ac:dyDescent="0.25">
      <c r="B1252" s="950"/>
      <c r="C1252" s="951"/>
      <c r="D1252" s="455"/>
      <c r="E1252" s="460"/>
      <c r="F1252" s="577"/>
      <c r="G1252" s="463"/>
      <c r="H1252" s="449"/>
    </row>
    <row r="1253" spans="2:8" s="448" customFormat="1" ht="15" customHeight="1" x14ac:dyDescent="0.25">
      <c r="B1253" s="950"/>
      <c r="C1253" s="951"/>
      <c r="D1253" s="455"/>
      <c r="E1253" s="460"/>
      <c r="F1253" s="577"/>
      <c r="G1253" s="463"/>
      <c r="H1253" s="449"/>
    </row>
    <row r="1254" spans="2:8" s="448" customFormat="1" ht="15" customHeight="1" x14ac:dyDescent="0.25">
      <c r="B1254" s="950"/>
      <c r="C1254" s="951"/>
      <c r="D1254" s="455"/>
      <c r="E1254" s="460"/>
      <c r="F1254" s="577"/>
      <c r="G1254" s="463"/>
      <c r="H1254" s="449"/>
    </row>
    <row r="1255" spans="2:8" s="448" customFormat="1" ht="15" customHeight="1" x14ac:dyDescent="0.25">
      <c r="B1255" s="950"/>
      <c r="C1255" s="951"/>
      <c r="D1255" s="455"/>
      <c r="E1255" s="460"/>
      <c r="F1255" s="577"/>
      <c r="G1255" s="463"/>
      <c r="H1255" s="449"/>
    </row>
    <row r="1256" spans="2:8" s="448" customFormat="1" ht="15" customHeight="1" x14ac:dyDescent="0.25">
      <c r="B1256" s="950"/>
      <c r="C1256" s="951"/>
      <c r="D1256" s="455"/>
      <c r="E1256" s="460"/>
      <c r="F1256" s="577"/>
      <c r="G1256" s="463"/>
      <c r="H1256" s="449"/>
    </row>
    <row r="1257" spans="2:8" s="448" customFormat="1" ht="15" customHeight="1" x14ac:dyDescent="0.25">
      <c r="B1257" s="950"/>
      <c r="C1257" s="951"/>
      <c r="D1257" s="455"/>
      <c r="E1257" s="460"/>
      <c r="F1257" s="577"/>
      <c r="G1257" s="463"/>
      <c r="H1257" s="449"/>
    </row>
    <row r="1258" spans="2:8" s="448" customFormat="1" ht="15" customHeight="1" x14ac:dyDescent="0.25">
      <c r="B1258" s="950"/>
      <c r="C1258" s="951"/>
      <c r="D1258" s="455"/>
      <c r="E1258" s="460"/>
      <c r="F1258" s="577"/>
      <c r="G1258" s="463"/>
      <c r="H1258" s="449"/>
    </row>
    <row r="1259" spans="2:8" s="448" customFormat="1" ht="15" customHeight="1" x14ac:dyDescent="0.25">
      <c r="B1259" s="950"/>
      <c r="C1259" s="951"/>
      <c r="D1259" s="455"/>
      <c r="E1259" s="460"/>
      <c r="F1259" s="577"/>
      <c r="G1259" s="463"/>
      <c r="H1259" s="449"/>
    </row>
    <row r="1260" spans="2:8" s="448" customFormat="1" ht="15" customHeight="1" x14ac:dyDescent="0.25">
      <c r="B1260" s="950"/>
      <c r="C1260" s="951"/>
      <c r="D1260" s="455"/>
      <c r="E1260" s="460"/>
      <c r="F1260" s="577"/>
      <c r="G1260" s="463"/>
      <c r="H1260" s="449"/>
    </row>
    <row r="1261" spans="2:8" s="448" customFormat="1" ht="15" customHeight="1" x14ac:dyDescent="0.25">
      <c r="B1261" s="950"/>
      <c r="C1261" s="951"/>
      <c r="D1261" s="455"/>
      <c r="E1261" s="460"/>
      <c r="F1261" s="577"/>
      <c r="G1261" s="463"/>
      <c r="H1261" s="449"/>
    </row>
    <row r="1262" spans="2:8" s="448" customFormat="1" ht="15" customHeight="1" x14ac:dyDescent="0.25">
      <c r="B1262" s="950"/>
      <c r="C1262" s="951"/>
      <c r="D1262" s="455"/>
      <c r="E1262" s="460"/>
      <c r="F1262" s="577"/>
      <c r="G1262" s="463"/>
      <c r="H1262" s="449"/>
    </row>
    <row r="1263" spans="2:8" s="448" customFormat="1" ht="15" customHeight="1" x14ac:dyDescent="0.25">
      <c r="B1263" s="950"/>
      <c r="C1263" s="951"/>
      <c r="D1263" s="455"/>
      <c r="E1263" s="460"/>
      <c r="F1263" s="577"/>
      <c r="G1263" s="463"/>
      <c r="H1263" s="449"/>
    </row>
    <row r="1264" spans="2:8" s="448" customFormat="1" ht="15" customHeight="1" x14ac:dyDescent="0.25">
      <c r="B1264" s="950"/>
      <c r="C1264" s="951"/>
      <c r="D1264" s="455"/>
      <c r="E1264" s="460"/>
      <c r="F1264" s="577"/>
      <c r="G1264" s="463"/>
      <c r="H1264" s="449"/>
    </row>
    <row r="1265" spans="2:8" s="448" customFormat="1" ht="15" customHeight="1" x14ac:dyDescent="0.25">
      <c r="B1265" s="950"/>
      <c r="C1265" s="951"/>
      <c r="D1265" s="455"/>
      <c r="E1265" s="460"/>
      <c r="F1265" s="577"/>
      <c r="G1265" s="463"/>
      <c r="H1265" s="449"/>
    </row>
    <row r="1266" spans="2:8" s="448" customFormat="1" ht="15" customHeight="1" x14ac:dyDescent="0.25">
      <c r="B1266" s="950"/>
      <c r="C1266" s="951"/>
      <c r="D1266" s="455"/>
      <c r="E1266" s="460"/>
      <c r="F1266" s="577"/>
      <c r="G1266" s="463"/>
      <c r="H1266" s="449"/>
    </row>
    <row r="1267" spans="2:8" s="448" customFormat="1" ht="15" customHeight="1" x14ac:dyDescent="0.25">
      <c r="B1267" s="950"/>
      <c r="C1267" s="951"/>
      <c r="D1267" s="455"/>
      <c r="E1267" s="460"/>
      <c r="F1267" s="577"/>
      <c r="G1267" s="463"/>
      <c r="H1267" s="449"/>
    </row>
    <row r="1268" spans="2:8" s="448" customFormat="1" ht="15" customHeight="1" x14ac:dyDescent="0.25">
      <c r="B1268" s="950"/>
      <c r="C1268" s="951"/>
      <c r="D1268" s="455"/>
      <c r="E1268" s="460"/>
      <c r="F1268" s="577"/>
      <c r="G1268" s="463"/>
      <c r="H1268" s="449"/>
    </row>
    <row r="1269" spans="2:8" s="448" customFormat="1" ht="15" customHeight="1" x14ac:dyDescent="0.25">
      <c r="B1269" s="950"/>
      <c r="C1269" s="951"/>
      <c r="D1269" s="455"/>
      <c r="E1269" s="460"/>
      <c r="F1269" s="577"/>
      <c r="G1269" s="463"/>
      <c r="H1269" s="449"/>
    </row>
    <row r="1270" spans="2:8" s="448" customFormat="1" ht="15" customHeight="1" x14ac:dyDescent="0.25">
      <c r="B1270" s="950"/>
      <c r="C1270" s="951"/>
      <c r="D1270" s="455"/>
      <c r="E1270" s="460"/>
      <c r="F1270" s="577"/>
      <c r="G1270" s="463"/>
      <c r="H1270" s="449"/>
    </row>
    <row r="1271" spans="2:8" s="448" customFormat="1" ht="15" customHeight="1" x14ac:dyDescent="0.25">
      <c r="B1271" s="950"/>
      <c r="C1271" s="951"/>
      <c r="D1271" s="455"/>
      <c r="E1271" s="460"/>
      <c r="F1271" s="577"/>
      <c r="G1271" s="463"/>
      <c r="H1271" s="449"/>
    </row>
    <row r="1272" spans="2:8" s="448" customFormat="1" ht="15" customHeight="1" x14ac:dyDescent="0.25">
      <c r="B1272" s="950"/>
      <c r="C1272" s="951"/>
      <c r="D1272" s="455"/>
      <c r="E1272" s="460"/>
      <c r="F1272" s="577"/>
      <c r="G1272" s="463"/>
      <c r="H1272" s="449"/>
    </row>
    <row r="1273" spans="2:8" s="448" customFormat="1" ht="15" customHeight="1" x14ac:dyDescent="0.25">
      <c r="B1273" s="950"/>
      <c r="C1273" s="951"/>
      <c r="D1273" s="455"/>
      <c r="E1273" s="460"/>
      <c r="F1273" s="577"/>
      <c r="G1273" s="463"/>
      <c r="H1273" s="449"/>
    </row>
    <row r="1274" spans="2:8" s="448" customFormat="1" ht="15" customHeight="1" x14ac:dyDescent="0.25">
      <c r="B1274" s="950"/>
      <c r="C1274" s="951"/>
      <c r="D1274" s="455"/>
      <c r="E1274" s="460"/>
      <c r="F1274" s="577"/>
      <c r="G1274" s="463"/>
      <c r="H1274" s="449"/>
    </row>
    <row r="1275" spans="2:8" s="448" customFormat="1" ht="15" customHeight="1" x14ac:dyDescent="0.25">
      <c r="B1275" s="950"/>
      <c r="C1275" s="951"/>
      <c r="D1275" s="455"/>
      <c r="E1275" s="460"/>
      <c r="F1275" s="577"/>
      <c r="G1275" s="463"/>
      <c r="H1275" s="449"/>
    </row>
    <row r="1276" spans="2:8" s="448" customFormat="1" ht="15" customHeight="1" x14ac:dyDescent="0.25">
      <c r="B1276" s="950"/>
      <c r="C1276" s="951"/>
      <c r="D1276" s="455"/>
      <c r="E1276" s="460"/>
      <c r="F1276" s="577"/>
      <c r="G1276" s="463"/>
      <c r="H1276" s="449"/>
    </row>
    <row r="1277" spans="2:8" s="448" customFormat="1" ht="15" customHeight="1" x14ac:dyDescent="0.25">
      <c r="B1277" s="950"/>
      <c r="C1277" s="951"/>
      <c r="D1277" s="455"/>
      <c r="E1277" s="460"/>
      <c r="F1277" s="577"/>
      <c r="G1277" s="463"/>
      <c r="H1277" s="449"/>
    </row>
    <row r="1278" spans="2:8" s="448" customFormat="1" ht="15" customHeight="1" x14ac:dyDescent="0.25">
      <c r="B1278" s="950"/>
      <c r="C1278" s="951"/>
      <c r="D1278" s="455"/>
      <c r="E1278" s="460"/>
      <c r="F1278" s="577"/>
      <c r="G1278" s="463"/>
      <c r="H1278" s="449"/>
    </row>
    <row r="1279" spans="2:8" s="448" customFormat="1" ht="15" customHeight="1" x14ac:dyDescent="0.25">
      <c r="B1279" s="950"/>
      <c r="C1279" s="951"/>
      <c r="D1279" s="455"/>
      <c r="E1279" s="460"/>
      <c r="F1279" s="577"/>
      <c r="G1279" s="463"/>
      <c r="H1279" s="449"/>
    </row>
    <row r="1280" spans="2:8" s="448" customFormat="1" ht="15" customHeight="1" x14ac:dyDescent="0.25">
      <c r="B1280" s="950"/>
      <c r="C1280" s="951"/>
      <c r="D1280" s="455"/>
      <c r="E1280" s="460"/>
      <c r="F1280" s="577"/>
      <c r="G1280" s="463"/>
      <c r="H1280" s="449"/>
    </row>
    <row r="1281" spans="2:8" s="448" customFormat="1" ht="15" customHeight="1" x14ac:dyDescent="0.25">
      <c r="B1281" s="950"/>
      <c r="C1281" s="951"/>
      <c r="D1281" s="455"/>
      <c r="E1281" s="460"/>
      <c r="F1281" s="577"/>
      <c r="G1281" s="463"/>
      <c r="H1281" s="449"/>
    </row>
    <row r="1282" spans="2:8" s="448" customFormat="1" ht="15" customHeight="1" x14ac:dyDescent="0.25">
      <c r="B1282" s="950"/>
      <c r="C1282" s="951"/>
      <c r="D1282" s="455"/>
      <c r="E1282" s="460"/>
      <c r="F1282" s="577"/>
      <c r="G1282" s="463"/>
      <c r="H1282" s="449"/>
    </row>
    <row r="1283" spans="2:8" s="448" customFormat="1" ht="15" customHeight="1" x14ac:dyDescent="0.25">
      <c r="B1283" s="950"/>
      <c r="C1283" s="951"/>
      <c r="D1283" s="455"/>
      <c r="E1283" s="460"/>
      <c r="F1283" s="577"/>
      <c r="G1283" s="463"/>
      <c r="H1283" s="449"/>
    </row>
    <row r="1284" spans="2:8" s="448" customFormat="1" ht="15" customHeight="1" x14ac:dyDescent="0.25">
      <c r="B1284" s="950"/>
      <c r="C1284" s="951"/>
      <c r="D1284" s="455"/>
      <c r="E1284" s="460"/>
      <c r="F1284" s="577"/>
      <c r="G1284" s="463"/>
      <c r="H1284" s="449"/>
    </row>
    <row r="1285" spans="2:8" s="448" customFormat="1" ht="15" customHeight="1" x14ac:dyDescent="0.25">
      <c r="B1285" s="950"/>
      <c r="C1285" s="951"/>
      <c r="D1285" s="455"/>
      <c r="E1285" s="460"/>
      <c r="F1285" s="577"/>
      <c r="G1285" s="463"/>
      <c r="H1285" s="449"/>
    </row>
    <row r="1286" spans="2:8" s="448" customFormat="1" ht="15" customHeight="1" x14ac:dyDescent="0.25">
      <c r="B1286" s="950"/>
      <c r="C1286" s="951"/>
      <c r="D1286" s="455"/>
      <c r="E1286" s="460"/>
      <c r="F1286" s="577"/>
      <c r="G1286" s="463"/>
      <c r="H1286" s="449"/>
    </row>
    <row r="1287" spans="2:8" s="448" customFormat="1" ht="15" customHeight="1" x14ac:dyDescent="0.25">
      <c r="B1287" s="950"/>
      <c r="C1287" s="951"/>
      <c r="D1287" s="455"/>
      <c r="E1287" s="460"/>
      <c r="F1287" s="577"/>
      <c r="G1287" s="463"/>
      <c r="H1287" s="449"/>
    </row>
    <row r="1288" spans="2:8" s="448" customFormat="1" ht="15" customHeight="1" x14ac:dyDescent="0.25">
      <c r="B1288" s="950"/>
      <c r="C1288" s="951"/>
      <c r="D1288" s="455"/>
      <c r="E1288" s="460"/>
      <c r="F1288" s="577"/>
      <c r="G1288" s="463"/>
      <c r="H1288" s="449"/>
    </row>
    <row r="1289" spans="2:8" s="448" customFormat="1" ht="15" customHeight="1" x14ac:dyDescent="0.25">
      <c r="B1289" s="950"/>
      <c r="C1289" s="951"/>
      <c r="D1289" s="455"/>
      <c r="E1289" s="460"/>
      <c r="F1289" s="577"/>
      <c r="G1289" s="463"/>
      <c r="H1289" s="449"/>
    </row>
    <row r="1290" spans="2:8" s="448" customFormat="1" ht="15" customHeight="1" x14ac:dyDescent="0.25">
      <c r="B1290" s="950"/>
      <c r="C1290" s="951"/>
      <c r="D1290" s="455"/>
      <c r="E1290" s="460"/>
      <c r="F1290" s="577"/>
      <c r="G1290" s="463"/>
      <c r="H1290" s="449"/>
    </row>
    <row r="1291" spans="2:8" s="448" customFormat="1" ht="15" customHeight="1" x14ac:dyDescent="0.25">
      <c r="B1291" s="950"/>
      <c r="C1291" s="951"/>
      <c r="D1291" s="455"/>
      <c r="E1291" s="460"/>
      <c r="F1291" s="577"/>
      <c r="G1291" s="463"/>
      <c r="H1291" s="449"/>
    </row>
    <row r="1292" spans="2:8" s="448" customFormat="1" ht="15" customHeight="1" x14ac:dyDescent="0.25">
      <c r="B1292" s="950"/>
      <c r="C1292" s="951"/>
      <c r="D1292" s="455"/>
      <c r="E1292" s="460"/>
      <c r="F1292" s="577"/>
      <c r="G1292" s="463"/>
      <c r="H1292" s="449"/>
    </row>
    <row r="1293" spans="2:8" s="448" customFormat="1" ht="15" customHeight="1" x14ac:dyDescent="0.25">
      <c r="B1293" s="950"/>
      <c r="C1293" s="951"/>
      <c r="D1293" s="455"/>
      <c r="E1293" s="460"/>
      <c r="F1293" s="577"/>
      <c r="G1293" s="463"/>
      <c r="H1293" s="449"/>
    </row>
    <row r="1294" spans="2:8" s="448" customFormat="1" ht="15" customHeight="1" x14ac:dyDescent="0.25">
      <c r="B1294" s="950"/>
      <c r="C1294" s="951"/>
      <c r="D1294" s="455"/>
      <c r="E1294" s="460"/>
      <c r="F1294" s="577"/>
      <c r="G1294" s="463"/>
      <c r="H1294" s="449"/>
    </row>
    <row r="1295" spans="2:8" s="448" customFormat="1" ht="15" customHeight="1" x14ac:dyDescent="0.25">
      <c r="B1295" s="950"/>
      <c r="C1295" s="951"/>
      <c r="D1295" s="455"/>
      <c r="E1295" s="460"/>
      <c r="F1295" s="577"/>
      <c r="G1295" s="463"/>
      <c r="H1295" s="449"/>
    </row>
    <row r="1296" spans="2:8" s="448" customFormat="1" ht="15" customHeight="1" x14ac:dyDescent="0.25">
      <c r="B1296" s="950"/>
      <c r="C1296" s="951"/>
      <c r="D1296" s="455"/>
      <c r="E1296" s="460"/>
      <c r="F1296" s="577"/>
      <c r="G1296" s="463"/>
      <c r="H1296" s="449"/>
    </row>
    <row r="1297" spans="2:8" s="448" customFormat="1" ht="15" customHeight="1" x14ac:dyDescent="0.25">
      <c r="B1297" s="950"/>
      <c r="C1297" s="951"/>
      <c r="D1297" s="455"/>
      <c r="E1297" s="460"/>
      <c r="F1297" s="577"/>
      <c r="G1297" s="463"/>
      <c r="H1297" s="449"/>
    </row>
    <row r="1298" spans="2:8" s="448" customFormat="1" ht="15" customHeight="1" x14ac:dyDescent="0.25">
      <c r="B1298" s="950"/>
      <c r="C1298" s="951"/>
      <c r="D1298" s="455"/>
      <c r="E1298" s="460"/>
      <c r="F1298" s="577"/>
      <c r="G1298" s="463"/>
      <c r="H1298" s="449"/>
    </row>
    <row r="1299" spans="2:8" s="448" customFormat="1" ht="15" customHeight="1" x14ac:dyDescent="0.25">
      <c r="B1299" s="950"/>
      <c r="C1299" s="951"/>
      <c r="D1299" s="455"/>
      <c r="E1299" s="460"/>
      <c r="F1299" s="577"/>
      <c r="G1299" s="463"/>
      <c r="H1299" s="449"/>
    </row>
    <row r="1300" spans="2:8" s="448" customFormat="1" ht="15" customHeight="1" x14ac:dyDescent="0.25">
      <c r="B1300" s="950"/>
      <c r="C1300" s="951"/>
      <c r="D1300" s="455"/>
      <c r="E1300" s="460"/>
      <c r="F1300" s="577"/>
      <c r="G1300" s="463"/>
      <c r="H1300" s="449"/>
    </row>
    <row r="1301" spans="2:8" s="448" customFormat="1" ht="15" customHeight="1" x14ac:dyDescent="0.25">
      <c r="B1301" s="950"/>
      <c r="C1301" s="951"/>
      <c r="D1301" s="455"/>
      <c r="E1301" s="460"/>
      <c r="F1301" s="577"/>
      <c r="G1301" s="463"/>
      <c r="H1301" s="449"/>
    </row>
    <row r="1302" spans="2:8" s="448" customFormat="1" ht="15" customHeight="1" x14ac:dyDescent="0.25">
      <c r="B1302" s="950"/>
      <c r="C1302" s="951"/>
      <c r="D1302" s="455"/>
      <c r="E1302" s="460"/>
      <c r="F1302" s="577"/>
      <c r="G1302" s="463"/>
      <c r="H1302" s="449"/>
    </row>
    <row r="1303" spans="2:8" s="448" customFormat="1" ht="15" customHeight="1" x14ac:dyDescent="0.25">
      <c r="B1303" s="950"/>
      <c r="C1303" s="951"/>
      <c r="D1303" s="455"/>
      <c r="E1303" s="460"/>
      <c r="F1303" s="577"/>
      <c r="G1303" s="463"/>
      <c r="H1303" s="449"/>
    </row>
    <row r="1304" spans="2:8" s="448" customFormat="1" ht="15" customHeight="1" x14ac:dyDescent="0.25">
      <c r="B1304" s="950"/>
      <c r="C1304" s="951"/>
      <c r="D1304" s="455"/>
      <c r="E1304" s="460"/>
      <c r="F1304" s="577"/>
      <c r="G1304" s="463"/>
      <c r="H1304" s="449"/>
    </row>
    <row r="1305" spans="2:8" s="448" customFormat="1" ht="15" customHeight="1" x14ac:dyDescent="0.25">
      <c r="B1305" s="950"/>
      <c r="C1305" s="951"/>
      <c r="D1305" s="455"/>
      <c r="E1305" s="460"/>
      <c r="F1305" s="577"/>
      <c r="G1305" s="463"/>
      <c r="H1305" s="449"/>
    </row>
    <row r="1306" spans="2:8" s="448" customFormat="1" ht="15" customHeight="1" x14ac:dyDescent="0.25">
      <c r="B1306" s="950"/>
      <c r="C1306" s="951"/>
      <c r="D1306" s="455"/>
      <c r="E1306" s="460"/>
      <c r="F1306" s="577"/>
      <c r="G1306" s="463"/>
      <c r="H1306" s="449"/>
    </row>
    <row r="1307" spans="2:8" s="448" customFormat="1" ht="15" customHeight="1" x14ac:dyDescent="0.25">
      <c r="B1307" s="950"/>
      <c r="C1307" s="951"/>
      <c r="D1307" s="455"/>
      <c r="E1307" s="460"/>
      <c r="F1307" s="577"/>
      <c r="G1307" s="463"/>
      <c r="H1307" s="449"/>
    </row>
    <row r="1308" spans="2:8" s="448" customFormat="1" ht="15" customHeight="1" x14ac:dyDescent="0.25">
      <c r="B1308" s="950"/>
      <c r="C1308" s="951"/>
      <c r="D1308" s="455"/>
      <c r="E1308" s="460"/>
      <c r="F1308" s="577"/>
      <c r="G1308" s="463"/>
      <c r="H1308" s="449"/>
    </row>
    <row r="1309" spans="2:8" s="448" customFormat="1" ht="15" customHeight="1" x14ac:dyDescent="0.25">
      <c r="B1309" s="950"/>
      <c r="C1309" s="951"/>
      <c r="D1309" s="455"/>
      <c r="E1309" s="460"/>
      <c r="F1309" s="577"/>
      <c r="G1309" s="463"/>
      <c r="H1309" s="449"/>
    </row>
    <row r="1310" spans="2:8" s="448" customFormat="1" ht="15" customHeight="1" x14ac:dyDescent="0.25">
      <c r="B1310" s="950"/>
      <c r="C1310" s="951"/>
      <c r="D1310" s="455"/>
      <c r="E1310" s="460"/>
      <c r="F1310" s="577"/>
      <c r="G1310" s="463"/>
      <c r="H1310" s="449"/>
    </row>
    <row r="1311" spans="2:8" s="448" customFormat="1" ht="15" customHeight="1" x14ac:dyDescent="0.25">
      <c r="B1311" s="950"/>
      <c r="C1311" s="951"/>
      <c r="D1311" s="455"/>
      <c r="E1311" s="460"/>
      <c r="F1311" s="577"/>
      <c r="G1311" s="463"/>
      <c r="H1311" s="449"/>
    </row>
    <row r="1312" spans="2:8" s="448" customFormat="1" ht="15" customHeight="1" x14ac:dyDescent="0.25">
      <c r="B1312" s="950"/>
      <c r="C1312" s="951"/>
      <c r="D1312" s="455"/>
      <c r="E1312" s="460"/>
      <c r="F1312" s="577"/>
      <c r="G1312" s="463"/>
      <c r="H1312" s="449"/>
    </row>
    <row r="1313" spans="2:8" s="448" customFormat="1" ht="15" customHeight="1" x14ac:dyDescent="0.25">
      <c r="B1313" s="950"/>
      <c r="C1313" s="951"/>
      <c r="D1313" s="455"/>
      <c r="E1313" s="460"/>
      <c r="F1313" s="577"/>
      <c r="G1313" s="463"/>
      <c r="H1313" s="449"/>
    </row>
    <row r="1314" spans="2:8" s="448" customFormat="1" ht="15" customHeight="1" x14ac:dyDescent="0.25">
      <c r="B1314" s="950"/>
      <c r="C1314" s="951"/>
      <c r="D1314" s="455"/>
      <c r="E1314" s="460"/>
      <c r="F1314" s="577"/>
      <c r="G1314" s="463"/>
      <c r="H1314" s="449"/>
    </row>
    <row r="1315" spans="2:8" s="448" customFormat="1" ht="15" customHeight="1" x14ac:dyDescent="0.25">
      <c r="B1315" s="950"/>
      <c r="C1315" s="951"/>
      <c r="D1315" s="455"/>
      <c r="E1315" s="460"/>
      <c r="F1315" s="577"/>
      <c r="G1315" s="463"/>
      <c r="H1315" s="449"/>
    </row>
    <row r="1316" spans="2:8" s="448" customFormat="1" ht="15" customHeight="1" x14ac:dyDescent="0.25">
      <c r="B1316" s="950"/>
      <c r="C1316" s="951"/>
      <c r="D1316" s="455"/>
      <c r="E1316" s="460"/>
      <c r="F1316" s="577"/>
      <c r="G1316" s="463"/>
      <c r="H1316" s="449"/>
    </row>
    <row r="1317" spans="2:8" s="448" customFormat="1" ht="15" customHeight="1" x14ac:dyDescent="0.25">
      <c r="B1317" s="950"/>
      <c r="C1317" s="951"/>
      <c r="D1317" s="455"/>
      <c r="E1317" s="460"/>
      <c r="F1317" s="577"/>
      <c r="G1317" s="463"/>
      <c r="H1317" s="449"/>
    </row>
    <row r="1318" spans="2:8" s="448" customFormat="1" ht="15" customHeight="1" x14ac:dyDescent="0.25">
      <c r="B1318" s="950"/>
      <c r="C1318" s="951"/>
      <c r="D1318" s="455"/>
      <c r="E1318" s="460"/>
      <c r="F1318" s="577"/>
      <c r="G1318" s="463"/>
      <c r="H1318" s="449"/>
    </row>
    <row r="1319" spans="2:8" s="448" customFormat="1" ht="15" customHeight="1" x14ac:dyDescent="0.25">
      <c r="B1319" s="950"/>
      <c r="C1319" s="951"/>
      <c r="D1319" s="455"/>
      <c r="E1319" s="460"/>
      <c r="F1319" s="577"/>
      <c r="G1319" s="463"/>
      <c r="H1319" s="449"/>
    </row>
    <row r="1320" spans="2:8" s="448" customFormat="1" ht="15" customHeight="1" x14ac:dyDescent="0.25">
      <c r="B1320" s="950"/>
      <c r="C1320" s="951"/>
      <c r="D1320" s="455"/>
      <c r="E1320" s="460"/>
      <c r="F1320" s="577"/>
      <c r="G1320" s="463"/>
      <c r="H1320" s="449"/>
    </row>
    <row r="1321" spans="2:8" s="448" customFormat="1" ht="15" customHeight="1" x14ac:dyDescent="0.25">
      <c r="B1321" s="950"/>
      <c r="C1321" s="951"/>
      <c r="D1321" s="455"/>
      <c r="E1321" s="460"/>
      <c r="F1321" s="577"/>
      <c r="G1321" s="463"/>
      <c r="H1321" s="449"/>
    </row>
    <row r="1322" spans="2:8" s="448" customFormat="1" ht="15" customHeight="1" x14ac:dyDescent="0.25">
      <c r="B1322" s="950"/>
      <c r="C1322" s="951"/>
      <c r="D1322" s="455"/>
      <c r="E1322" s="460"/>
      <c r="F1322" s="577"/>
      <c r="G1322" s="463"/>
      <c r="H1322" s="449"/>
    </row>
    <row r="1323" spans="2:8" s="448" customFormat="1" ht="15" customHeight="1" x14ac:dyDescent="0.25">
      <c r="B1323" s="950"/>
      <c r="C1323" s="951"/>
      <c r="D1323" s="455"/>
      <c r="E1323" s="460"/>
      <c r="F1323" s="577"/>
      <c r="G1323" s="463"/>
      <c r="H1323" s="449"/>
    </row>
    <row r="1324" spans="2:8" s="448" customFormat="1" ht="15" customHeight="1" x14ac:dyDescent="0.25">
      <c r="B1324" s="950"/>
      <c r="C1324" s="951"/>
      <c r="D1324" s="455"/>
      <c r="E1324" s="460"/>
      <c r="F1324" s="577"/>
      <c r="G1324" s="463"/>
      <c r="H1324" s="449"/>
    </row>
    <row r="1325" spans="2:8" s="448" customFormat="1" ht="15" customHeight="1" x14ac:dyDescent="0.25">
      <c r="B1325" s="950"/>
      <c r="C1325" s="951"/>
      <c r="D1325" s="455"/>
      <c r="E1325" s="460"/>
      <c r="F1325" s="577"/>
      <c r="G1325" s="463"/>
      <c r="H1325" s="449"/>
    </row>
    <row r="1326" spans="2:8" s="448" customFormat="1" ht="15" customHeight="1" x14ac:dyDescent="0.25">
      <c r="B1326" s="950"/>
      <c r="C1326" s="951"/>
      <c r="D1326" s="455"/>
      <c r="E1326" s="460"/>
      <c r="F1326" s="577"/>
      <c r="G1326" s="463"/>
      <c r="H1326" s="449"/>
    </row>
    <row r="1327" spans="2:8" s="448" customFormat="1" ht="15" customHeight="1" x14ac:dyDescent="0.25">
      <c r="B1327" s="950"/>
      <c r="C1327" s="951"/>
      <c r="D1327" s="455"/>
      <c r="E1327" s="460"/>
      <c r="F1327" s="577"/>
      <c r="G1327" s="463"/>
      <c r="H1327" s="449"/>
    </row>
    <row r="1328" spans="2:8" s="448" customFormat="1" ht="15" customHeight="1" x14ac:dyDescent="0.25">
      <c r="B1328" s="950"/>
      <c r="C1328" s="951"/>
      <c r="D1328" s="455"/>
      <c r="E1328" s="460"/>
      <c r="F1328" s="577"/>
      <c r="G1328" s="463"/>
      <c r="H1328" s="449"/>
    </row>
    <row r="1329" spans="2:8" s="448" customFormat="1" ht="15" customHeight="1" x14ac:dyDescent="0.25">
      <c r="B1329" s="950"/>
      <c r="C1329" s="951"/>
      <c r="D1329" s="455"/>
      <c r="E1329" s="460"/>
      <c r="F1329" s="577"/>
      <c r="G1329" s="463"/>
      <c r="H1329" s="449"/>
    </row>
    <row r="1330" spans="2:8" s="448" customFormat="1" ht="15" customHeight="1" x14ac:dyDescent="0.25">
      <c r="B1330" s="950"/>
      <c r="C1330" s="951"/>
      <c r="D1330" s="455"/>
      <c r="E1330" s="460"/>
      <c r="F1330" s="577"/>
      <c r="G1330" s="463"/>
      <c r="H1330" s="449"/>
    </row>
    <row r="1331" spans="2:8" s="448" customFormat="1" ht="15" customHeight="1" x14ac:dyDescent="0.25">
      <c r="B1331" s="950"/>
      <c r="C1331" s="951"/>
      <c r="D1331" s="455"/>
      <c r="E1331" s="460"/>
      <c r="F1331" s="577"/>
      <c r="G1331" s="463"/>
      <c r="H1331" s="449"/>
    </row>
    <row r="1332" spans="2:8" s="448" customFormat="1" ht="15" customHeight="1" x14ac:dyDescent="0.25">
      <c r="B1332" s="950"/>
      <c r="C1332" s="951"/>
      <c r="D1332" s="455"/>
      <c r="E1332" s="460"/>
      <c r="F1332" s="577"/>
      <c r="G1332" s="463"/>
      <c r="H1332" s="449"/>
    </row>
    <row r="1333" spans="2:8" s="448" customFormat="1" ht="15" customHeight="1" x14ac:dyDescent="0.25">
      <c r="B1333" s="950"/>
      <c r="C1333" s="951"/>
      <c r="D1333" s="455"/>
      <c r="E1333" s="460"/>
      <c r="F1333" s="577"/>
      <c r="G1333" s="463"/>
      <c r="H1333" s="449"/>
    </row>
    <row r="1334" spans="2:8" s="448" customFormat="1" ht="15" customHeight="1" x14ac:dyDescent="0.25">
      <c r="B1334" s="950"/>
      <c r="C1334" s="951"/>
      <c r="D1334" s="455"/>
      <c r="E1334" s="460"/>
      <c r="F1334" s="577"/>
      <c r="G1334" s="463"/>
      <c r="H1334" s="449"/>
    </row>
    <row r="1335" spans="2:8" s="448" customFormat="1" ht="15" customHeight="1" x14ac:dyDescent="0.25">
      <c r="B1335" s="950"/>
      <c r="C1335" s="951"/>
      <c r="D1335" s="455"/>
      <c r="E1335" s="460"/>
      <c r="F1335" s="577"/>
      <c r="G1335" s="463"/>
      <c r="H1335" s="449"/>
    </row>
    <row r="1336" spans="2:8" s="448" customFormat="1" ht="15" customHeight="1" x14ac:dyDescent="0.25">
      <c r="B1336" s="950"/>
      <c r="C1336" s="951"/>
      <c r="D1336" s="455"/>
      <c r="E1336" s="460"/>
      <c r="F1336" s="577"/>
      <c r="G1336" s="463"/>
      <c r="H1336" s="449"/>
    </row>
    <row r="1337" spans="2:8" s="448" customFormat="1" ht="15" customHeight="1" x14ac:dyDescent="0.25">
      <c r="B1337" s="950"/>
      <c r="C1337" s="951"/>
      <c r="D1337" s="455"/>
      <c r="E1337" s="460"/>
      <c r="F1337" s="577"/>
      <c r="G1337" s="463"/>
      <c r="H1337" s="449"/>
    </row>
    <row r="1338" spans="2:8" s="448" customFormat="1" ht="15" customHeight="1" x14ac:dyDescent="0.25">
      <c r="B1338" s="950"/>
      <c r="C1338" s="951"/>
      <c r="D1338" s="455"/>
      <c r="E1338" s="460"/>
      <c r="F1338" s="577"/>
      <c r="G1338" s="463"/>
      <c r="H1338" s="449"/>
    </row>
    <row r="1339" spans="2:8" s="448" customFormat="1" ht="15" customHeight="1" x14ac:dyDescent="0.25">
      <c r="B1339" s="950"/>
      <c r="C1339" s="951"/>
      <c r="D1339" s="455"/>
      <c r="E1339" s="460"/>
      <c r="F1339" s="577"/>
      <c r="G1339" s="463"/>
      <c r="H1339" s="449"/>
    </row>
    <row r="1340" spans="2:8" s="448" customFormat="1" ht="15" customHeight="1" thickBot="1" x14ac:dyDescent="0.3">
      <c r="B1340" s="953"/>
      <c r="C1340" s="954"/>
      <c r="D1340" s="456"/>
      <c r="E1340" s="461"/>
      <c r="F1340" s="578"/>
      <c r="G1340" s="464"/>
      <c r="H1340" s="449"/>
    </row>
  </sheetData>
  <mergeCells count="1330"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96:C196"/>
    <mergeCell ref="B197:C197"/>
    <mergeCell ref="B198:C198"/>
    <mergeCell ref="B199:C199"/>
    <mergeCell ref="B190:C190"/>
    <mergeCell ref="B191:C191"/>
    <mergeCell ref="B192:C192"/>
    <mergeCell ref="B193:C193"/>
    <mergeCell ref="B194:C194"/>
    <mergeCell ref="B195:C195"/>
    <mergeCell ref="B165:C165"/>
    <mergeCell ref="B154:C154"/>
    <mergeCell ref="B155:C155"/>
    <mergeCell ref="B156:C156"/>
    <mergeCell ref="B157:C157"/>
    <mergeCell ref="B158:C158"/>
    <mergeCell ref="B159:C159"/>
    <mergeCell ref="B172:C172"/>
    <mergeCell ref="B173:C173"/>
    <mergeCell ref="B174:C174"/>
    <mergeCell ref="B175:C175"/>
    <mergeCell ref="B176:C176"/>
    <mergeCell ref="B177:C177"/>
    <mergeCell ref="B166:C166"/>
    <mergeCell ref="B167:C167"/>
    <mergeCell ref="B168:C168"/>
    <mergeCell ref="B169:C169"/>
    <mergeCell ref="B170:C170"/>
    <mergeCell ref="B171:C171"/>
    <mergeCell ref="B148:C148"/>
    <mergeCell ref="B149:C149"/>
    <mergeCell ref="B150:C150"/>
    <mergeCell ref="B151:C151"/>
    <mergeCell ref="B152:C152"/>
    <mergeCell ref="B153:C153"/>
    <mergeCell ref="B142:C142"/>
    <mergeCell ref="B143:C143"/>
    <mergeCell ref="B144:C144"/>
    <mergeCell ref="B145:C145"/>
    <mergeCell ref="B146:C146"/>
    <mergeCell ref="B147:C147"/>
    <mergeCell ref="B160:C160"/>
    <mergeCell ref="B161:C161"/>
    <mergeCell ref="B162:C162"/>
    <mergeCell ref="B163:C163"/>
    <mergeCell ref="B164:C164"/>
    <mergeCell ref="B129:C129"/>
    <mergeCell ref="B118:C118"/>
    <mergeCell ref="B119:C119"/>
    <mergeCell ref="B120:C120"/>
    <mergeCell ref="B121:C121"/>
    <mergeCell ref="B122:C122"/>
    <mergeCell ref="B123:C123"/>
    <mergeCell ref="B136:C136"/>
    <mergeCell ref="B137:C137"/>
    <mergeCell ref="B138:C138"/>
    <mergeCell ref="B139:C139"/>
    <mergeCell ref="B140:C140"/>
    <mergeCell ref="B141:C141"/>
    <mergeCell ref="B130:C130"/>
    <mergeCell ref="B131:C131"/>
    <mergeCell ref="B132:C132"/>
    <mergeCell ref="B133:C133"/>
    <mergeCell ref="B134:C134"/>
    <mergeCell ref="B135:C135"/>
    <mergeCell ref="B112:C112"/>
    <mergeCell ref="B113:C113"/>
    <mergeCell ref="B114:C114"/>
    <mergeCell ref="B115:C115"/>
    <mergeCell ref="B116:C116"/>
    <mergeCell ref="B117:C117"/>
    <mergeCell ref="B106:C106"/>
    <mergeCell ref="B107:C107"/>
    <mergeCell ref="B108:C108"/>
    <mergeCell ref="B109:C109"/>
    <mergeCell ref="B110:C110"/>
    <mergeCell ref="B111:C111"/>
    <mergeCell ref="B124:C124"/>
    <mergeCell ref="B125:C125"/>
    <mergeCell ref="B126:C126"/>
    <mergeCell ref="B127:C127"/>
    <mergeCell ref="B128:C128"/>
    <mergeCell ref="B93:C93"/>
    <mergeCell ref="B82:C82"/>
    <mergeCell ref="B83:C83"/>
    <mergeCell ref="B84:C84"/>
    <mergeCell ref="B85:C85"/>
    <mergeCell ref="B86:C86"/>
    <mergeCell ref="B87:C87"/>
    <mergeCell ref="B100:C100"/>
    <mergeCell ref="B101:C101"/>
    <mergeCell ref="B102:C102"/>
    <mergeCell ref="B103:C103"/>
    <mergeCell ref="B104:C104"/>
    <mergeCell ref="B105:C105"/>
    <mergeCell ref="B94:C94"/>
    <mergeCell ref="B95:C95"/>
    <mergeCell ref="B96:C96"/>
    <mergeCell ref="B97:C97"/>
    <mergeCell ref="B98:C98"/>
    <mergeCell ref="B99:C99"/>
    <mergeCell ref="B76:C76"/>
    <mergeCell ref="B77:C77"/>
    <mergeCell ref="B78:C78"/>
    <mergeCell ref="B79:C79"/>
    <mergeCell ref="B80:C80"/>
    <mergeCell ref="B81:C81"/>
    <mergeCell ref="B70:C70"/>
    <mergeCell ref="B71:C71"/>
    <mergeCell ref="B72:C72"/>
    <mergeCell ref="B73:C73"/>
    <mergeCell ref="B74:C74"/>
    <mergeCell ref="B75:C75"/>
    <mergeCell ref="B88:C88"/>
    <mergeCell ref="B89:C89"/>
    <mergeCell ref="B90:C90"/>
    <mergeCell ref="B91:C91"/>
    <mergeCell ref="B92:C92"/>
    <mergeCell ref="B57:C57"/>
    <mergeCell ref="B46:C46"/>
    <mergeCell ref="B47:C47"/>
    <mergeCell ref="B48:C48"/>
    <mergeCell ref="B49:C49"/>
    <mergeCell ref="B50:C50"/>
    <mergeCell ref="B51:C51"/>
    <mergeCell ref="B64:C64"/>
    <mergeCell ref="B65:C65"/>
    <mergeCell ref="B66:C66"/>
    <mergeCell ref="B67:C67"/>
    <mergeCell ref="B68:C68"/>
    <mergeCell ref="B69:C69"/>
    <mergeCell ref="B58:C58"/>
    <mergeCell ref="B59:C59"/>
    <mergeCell ref="B60:C60"/>
    <mergeCell ref="B61:C61"/>
    <mergeCell ref="B62:C62"/>
    <mergeCell ref="B63:C63"/>
    <mergeCell ref="B40:C40"/>
    <mergeCell ref="B41:C41"/>
    <mergeCell ref="B42:C42"/>
    <mergeCell ref="B43:C43"/>
    <mergeCell ref="B44:C44"/>
    <mergeCell ref="B45:C45"/>
    <mergeCell ref="B34:C34"/>
    <mergeCell ref="B35:C35"/>
    <mergeCell ref="B36:C36"/>
    <mergeCell ref="B37:C37"/>
    <mergeCell ref="B38:C38"/>
    <mergeCell ref="B39:C39"/>
    <mergeCell ref="B52:C52"/>
    <mergeCell ref="B53:C53"/>
    <mergeCell ref="B54:C54"/>
    <mergeCell ref="B55:C55"/>
    <mergeCell ref="B56:C56"/>
    <mergeCell ref="B16:C16"/>
    <mergeCell ref="B17:C17"/>
    <mergeCell ref="B18:C18"/>
    <mergeCell ref="B19:C19"/>
    <mergeCell ref="B20:C20"/>
    <mergeCell ref="B21:C21"/>
    <mergeCell ref="B2:C2"/>
    <mergeCell ref="C11:E11"/>
    <mergeCell ref="B12:C12"/>
    <mergeCell ref="B14:C14"/>
    <mergeCell ref="B15:C15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323:C1323"/>
    <mergeCell ref="B1322:C1322"/>
    <mergeCell ref="B1321:C1321"/>
    <mergeCell ref="B1320:C1320"/>
    <mergeCell ref="B1319:C1319"/>
    <mergeCell ref="B1318:C1318"/>
    <mergeCell ref="B1317:C1317"/>
    <mergeCell ref="B1316:C1316"/>
    <mergeCell ref="B1315:C1315"/>
    <mergeCell ref="B200:C200"/>
    <mergeCell ref="B201:C201"/>
    <mergeCell ref="B202:C202"/>
    <mergeCell ref="B203:C203"/>
    <mergeCell ref="B204:C204"/>
    <mergeCell ref="B205:C205"/>
    <mergeCell ref="B1340:C1340"/>
    <mergeCell ref="B1339:C1339"/>
    <mergeCell ref="B1338:C1338"/>
    <mergeCell ref="B1337:C1337"/>
    <mergeCell ref="B1336:C1336"/>
    <mergeCell ref="B1335:C1335"/>
    <mergeCell ref="B1334:C1334"/>
    <mergeCell ref="B1333:C1333"/>
    <mergeCell ref="B1332:C1332"/>
    <mergeCell ref="B1331:C1331"/>
    <mergeCell ref="B1330:C1330"/>
    <mergeCell ref="B1329:C1329"/>
    <mergeCell ref="B1328:C1328"/>
    <mergeCell ref="B1327:C1327"/>
    <mergeCell ref="B1326:C1326"/>
    <mergeCell ref="B1325:C1325"/>
    <mergeCell ref="B1324:C1324"/>
    <mergeCell ref="B1305:C1305"/>
    <mergeCell ref="B1304:C1304"/>
    <mergeCell ref="B1303:C1303"/>
    <mergeCell ref="B1302:C1302"/>
    <mergeCell ref="B1301:C1301"/>
    <mergeCell ref="B1300:C1300"/>
    <mergeCell ref="B1299:C1299"/>
    <mergeCell ref="B1298:C1298"/>
    <mergeCell ref="B1297:C1297"/>
    <mergeCell ref="B1314:C1314"/>
    <mergeCell ref="B1313:C1313"/>
    <mergeCell ref="B1312:C1312"/>
    <mergeCell ref="B1311:C1311"/>
    <mergeCell ref="B1310:C1310"/>
    <mergeCell ref="B1309:C1309"/>
    <mergeCell ref="B1308:C1308"/>
    <mergeCell ref="B1307:C1307"/>
    <mergeCell ref="B1306:C1306"/>
    <mergeCell ref="B1287:C1287"/>
    <mergeCell ref="B1286:C1286"/>
    <mergeCell ref="B1285:C1285"/>
    <mergeCell ref="B1284:C1284"/>
    <mergeCell ref="B1283:C1283"/>
    <mergeCell ref="B1282:C1282"/>
    <mergeCell ref="B1281:C1281"/>
    <mergeCell ref="B1280:C1280"/>
    <mergeCell ref="B1279:C1279"/>
    <mergeCell ref="B1296:C1296"/>
    <mergeCell ref="B1295:C1295"/>
    <mergeCell ref="B1294:C1294"/>
    <mergeCell ref="B1293:C1293"/>
    <mergeCell ref="B1292:C1292"/>
    <mergeCell ref="B1291:C1291"/>
    <mergeCell ref="B1290:C1290"/>
    <mergeCell ref="B1289:C1289"/>
    <mergeCell ref="B1288:C1288"/>
    <mergeCell ref="B1278:C1278"/>
    <mergeCell ref="B1277:C1277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15:C215"/>
    <mergeCell ref="B216:C216"/>
    <mergeCell ref="B217:C217"/>
    <mergeCell ref="B218:C218"/>
    <mergeCell ref="B219:C219"/>
    <mergeCell ref="B230:C230"/>
    <mergeCell ref="B231:C231"/>
    <mergeCell ref="B232:C232"/>
    <mergeCell ref="B233:C233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63:C263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91:C291"/>
    <mergeCell ref="B292:C292"/>
    <mergeCell ref="B293:C293"/>
    <mergeCell ref="B294:C294"/>
    <mergeCell ref="B295:C295"/>
    <mergeCell ref="B296:C296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27:C327"/>
    <mergeCell ref="B328:C328"/>
    <mergeCell ref="B329:C329"/>
    <mergeCell ref="B330:C330"/>
    <mergeCell ref="B297:C297"/>
    <mergeCell ref="B298:C298"/>
    <mergeCell ref="B299:C299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309:C309"/>
    <mergeCell ref="B310:C310"/>
    <mergeCell ref="B311:C311"/>
    <mergeCell ref="B312:C312"/>
    <mergeCell ref="B313:C313"/>
    <mergeCell ref="B331:C331"/>
    <mergeCell ref="B332:C332"/>
    <mergeCell ref="B333:C333"/>
    <mergeCell ref="B334:C334"/>
    <mergeCell ref="B335:C335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14:C314"/>
    <mergeCell ref="B315:C315"/>
    <mergeCell ref="B316:C316"/>
    <mergeCell ref="B317:C31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43:C843"/>
    <mergeCell ref="B844:C844"/>
    <mergeCell ref="B845:C845"/>
    <mergeCell ref="B846:C846"/>
    <mergeCell ref="B847:C847"/>
    <mergeCell ref="B848:C848"/>
    <mergeCell ref="B849:C849"/>
    <mergeCell ref="B850:C850"/>
    <mergeCell ref="B851:C851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96:C996"/>
    <mergeCell ref="B997:C997"/>
    <mergeCell ref="B998:C998"/>
    <mergeCell ref="B999:C999"/>
    <mergeCell ref="B1000:C1000"/>
    <mergeCell ref="B1001:C1001"/>
    <mergeCell ref="B1002:C1002"/>
    <mergeCell ref="B1003:C1003"/>
    <mergeCell ref="B1004:C1004"/>
    <mergeCell ref="B987:C987"/>
    <mergeCell ref="B988:C988"/>
    <mergeCell ref="B989:C989"/>
    <mergeCell ref="B990:C990"/>
    <mergeCell ref="B991:C991"/>
    <mergeCell ref="B992:C992"/>
    <mergeCell ref="B993:C993"/>
    <mergeCell ref="B994:C994"/>
    <mergeCell ref="B995:C995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05:C1005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75:C1275"/>
    <mergeCell ref="B1276:C1276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view="pageBreakPreview" zoomScaleNormal="100" workbookViewId="0">
      <pane ySplit="12" topLeftCell="A13" activePane="bottomLeft" state="frozen"/>
      <selection activeCell="B15" sqref="B15:F15"/>
      <selection pane="bottomLeft" activeCell="N9" sqref="N9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0" t="s">
        <v>1</v>
      </c>
      <c r="C2" s="7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631" t="s">
        <v>18</v>
      </c>
      <c r="C11" s="631"/>
      <c r="D11" s="631"/>
      <c r="E11" s="631"/>
      <c r="F11" s="631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4" customHeight="1" thickBot="1" x14ac:dyDescent="0.25">
      <c r="B13" s="1" t="s">
        <v>25</v>
      </c>
      <c r="C13" s="52"/>
      <c r="D13" s="52"/>
      <c r="E13" s="51"/>
      <c r="F13" s="50"/>
      <c r="G13" s="49"/>
      <c r="H13" s="48"/>
      <c r="I13" s="3"/>
    </row>
    <row r="14" spans="2:9" ht="35.25" customHeight="1" thickBot="1" x14ac:dyDescent="0.25">
      <c r="B14" s="608" t="s">
        <v>1232</v>
      </c>
      <c r="C14" s="609"/>
      <c r="D14" s="609"/>
      <c r="E14" s="609"/>
      <c r="F14" s="610"/>
      <c r="G14" s="46"/>
    </row>
    <row r="15" spans="2:9" ht="21" customHeight="1" thickBot="1" x14ac:dyDescent="0.25">
      <c r="B15" s="605" t="s">
        <v>27</v>
      </c>
      <c r="C15" s="606"/>
      <c r="D15" s="606"/>
      <c r="E15" s="606"/>
      <c r="F15" s="607"/>
      <c r="G15" s="45"/>
    </row>
    <row r="16" spans="2:9" ht="15.75" customHeight="1" x14ac:dyDescent="0.2">
      <c r="B16" s="613" t="s">
        <v>28</v>
      </c>
      <c r="C16" s="614"/>
      <c r="D16" s="22" t="s">
        <v>29</v>
      </c>
      <c r="E16" s="38">
        <f>'общий прайс'!E16</f>
        <v>41486</v>
      </c>
      <c r="F16" s="44"/>
      <c r="G16" s="13">
        <v>34670</v>
      </c>
    </row>
    <row r="17" spans="1:9" ht="15.75" customHeight="1" x14ac:dyDescent="0.2">
      <c r="B17" s="615" t="s">
        <v>30</v>
      </c>
      <c r="C17" s="616"/>
      <c r="D17" s="15" t="s">
        <v>29</v>
      </c>
      <c r="E17" s="174">
        <f>'общий прайс'!E17</f>
        <v>44308</v>
      </c>
      <c r="F17" s="42"/>
      <c r="G17" s="13">
        <v>36850</v>
      </c>
    </row>
    <row r="18" spans="1:9" s="4" customFormat="1" ht="15.75" customHeight="1" x14ac:dyDescent="0.2">
      <c r="A18" s="2"/>
      <c r="B18" s="615" t="s">
        <v>31</v>
      </c>
      <c r="C18" s="616"/>
      <c r="D18" s="15" t="s">
        <v>29</v>
      </c>
      <c r="E18" s="174">
        <f>'общий прайс'!E18</f>
        <v>34736</v>
      </c>
      <c r="F18" s="42"/>
      <c r="G18" s="13">
        <v>27884</v>
      </c>
      <c r="I18" s="3"/>
    </row>
    <row r="19" spans="1:9" s="4" customFormat="1" ht="15.75" customHeight="1" x14ac:dyDescent="0.2">
      <c r="A19" s="2"/>
      <c r="B19" s="615" t="s">
        <v>32</v>
      </c>
      <c r="C19" s="616"/>
      <c r="D19" s="15" t="s">
        <v>29</v>
      </c>
      <c r="E19" s="174">
        <f>'общий прайс'!E19</f>
        <v>29152</v>
      </c>
      <c r="F19" s="42"/>
      <c r="G19" s="13">
        <v>23500</v>
      </c>
      <c r="I19" s="3"/>
    </row>
    <row r="20" spans="1:9" s="4" customFormat="1" ht="15.75" customHeight="1" x14ac:dyDescent="0.2">
      <c r="A20" s="2"/>
      <c r="B20" s="617" t="s">
        <v>33</v>
      </c>
      <c r="C20" s="618"/>
      <c r="D20" s="15" t="s">
        <v>34</v>
      </c>
      <c r="E20" s="174">
        <f>'общий прайс'!E20</f>
        <v>32250</v>
      </c>
      <c r="F20" s="444" t="s">
        <v>80</v>
      </c>
      <c r="G20" s="23"/>
      <c r="I20" s="3"/>
    </row>
    <row r="21" spans="1:9" s="4" customFormat="1" ht="15.75" customHeight="1" x14ac:dyDescent="0.2">
      <c r="A21" s="2"/>
      <c r="B21" s="615" t="s">
        <v>36</v>
      </c>
      <c r="C21" s="616"/>
      <c r="D21" s="15" t="s">
        <v>29</v>
      </c>
      <c r="E21" s="174">
        <f>'общий прайс'!E21</f>
        <v>28646</v>
      </c>
      <c r="F21" s="444" t="s">
        <v>80</v>
      </c>
      <c r="G21" s="23"/>
      <c r="I21" s="3"/>
    </row>
    <row r="22" spans="1:9" s="4" customFormat="1" ht="15.75" customHeight="1" x14ac:dyDescent="0.2">
      <c r="A22" s="2"/>
      <c r="B22" s="619" t="s">
        <v>37</v>
      </c>
      <c r="C22" s="620"/>
      <c r="D22" s="15" t="s">
        <v>34</v>
      </c>
      <c r="E22" s="174">
        <f>'общий прайс'!E22</f>
        <v>33239</v>
      </c>
      <c r="F22" s="41"/>
      <c r="G22" s="13">
        <v>27678</v>
      </c>
      <c r="I22" s="3"/>
    </row>
    <row r="23" spans="1:9" s="4" customFormat="1" ht="15.75" customHeight="1" x14ac:dyDescent="0.2">
      <c r="A23" s="2"/>
      <c r="B23" s="615" t="s">
        <v>38</v>
      </c>
      <c r="C23" s="616"/>
      <c r="D23" s="15" t="s">
        <v>29</v>
      </c>
      <c r="E23" s="174">
        <f>'общий прайс'!E23</f>
        <v>28351</v>
      </c>
      <c r="F23" s="41"/>
      <c r="G23" s="13">
        <v>23601</v>
      </c>
      <c r="I23" s="3"/>
    </row>
    <row r="24" spans="1:9" s="4" customFormat="1" ht="15.75" customHeight="1" x14ac:dyDescent="0.2">
      <c r="A24" s="2"/>
      <c r="B24" s="617" t="s">
        <v>39</v>
      </c>
      <c r="C24" s="618"/>
      <c r="D24" s="15" t="s">
        <v>34</v>
      </c>
      <c r="E24" s="174">
        <f>'общий прайс'!E24</f>
        <v>31000</v>
      </c>
      <c r="F24" s="444" t="s">
        <v>80</v>
      </c>
      <c r="G24" s="23"/>
      <c r="I24" s="3"/>
    </row>
    <row r="25" spans="1:9" s="4" customFormat="1" ht="15.75" customHeight="1" x14ac:dyDescent="0.2">
      <c r="A25" s="2"/>
      <c r="B25" s="617" t="s">
        <v>40</v>
      </c>
      <c r="C25" s="618"/>
      <c r="D25" s="15" t="s">
        <v>34</v>
      </c>
      <c r="E25" s="174">
        <f>'общий прайс'!E25</f>
        <v>27782</v>
      </c>
      <c r="F25" s="444" t="s">
        <v>80</v>
      </c>
      <c r="G25" s="23"/>
      <c r="I25" s="3"/>
    </row>
    <row r="26" spans="1:9" s="4" customFormat="1" ht="15.75" customHeight="1" x14ac:dyDescent="0.2">
      <c r="A26" s="2"/>
      <c r="B26" s="621" t="s">
        <v>41</v>
      </c>
      <c r="C26" s="622"/>
      <c r="D26" s="15" t="s">
        <v>34</v>
      </c>
      <c r="E26" s="174">
        <f>'общий прайс'!E26</f>
        <v>28584</v>
      </c>
      <c r="F26" s="41"/>
      <c r="G26" s="13">
        <v>23882.17</v>
      </c>
      <c r="I26" s="3"/>
    </row>
    <row r="27" spans="1:9" s="4" customFormat="1" ht="15.75" customHeight="1" x14ac:dyDescent="0.2">
      <c r="A27" s="2"/>
      <c r="B27" s="615" t="s">
        <v>42</v>
      </c>
      <c r="C27" s="616"/>
      <c r="D27" s="15" t="s">
        <v>34</v>
      </c>
      <c r="E27" s="174">
        <f>'общий прайс'!E27</f>
        <v>24794</v>
      </c>
      <c r="F27" s="41"/>
      <c r="G27" s="13">
        <v>20668.38</v>
      </c>
      <c r="I27" s="3"/>
    </row>
    <row r="28" spans="1:9" s="4" customFormat="1" ht="15.75" customHeight="1" x14ac:dyDescent="0.2">
      <c r="A28" s="2"/>
      <c r="B28" s="615" t="s">
        <v>43</v>
      </c>
      <c r="C28" s="616"/>
      <c r="D28" s="15" t="s">
        <v>34</v>
      </c>
      <c r="E28" s="174">
        <f>'общий прайс'!E28</f>
        <v>25916</v>
      </c>
      <c r="F28" s="444" t="s">
        <v>80</v>
      </c>
      <c r="G28" s="13">
        <v>21620</v>
      </c>
      <c r="I28" s="3"/>
    </row>
    <row r="29" spans="1:9" s="4" customFormat="1" ht="15.75" customHeight="1" x14ac:dyDescent="0.2">
      <c r="A29" s="2"/>
      <c r="B29" s="615" t="s">
        <v>44</v>
      </c>
      <c r="C29" s="616"/>
      <c r="D29" s="15" t="s">
        <v>34</v>
      </c>
      <c r="E29" s="174">
        <f>'общий прайс'!E29</f>
        <v>22444</v>
      </c>
      <c r="F29" s="444" t="s">
        <v>80</v>
      </c>
      <c r="G29" s="23"/>
      <c r="I29" s="3"/>
    </row>
    <row r="30" spans="1:9" s="4" customFormat="1" ht="15.75" customHeight="1" x14ac:dyDescent="0.2">
      <c r="A30" s="2"/>
      <c r="B30" s="615" t="s">
        <v>45</v>
      </c>
      <c r="C30" s="616"/>
      <c r="D30" s="15" t="s">
        <v>29</v>
      </c>
      <c r="E30" s="174">
        <f>'общий прайс'!E30</f>
        <v>40264</v>
      </c>
      <c r="F30" s="41"/>
      <c r="G30" s="13">
        <v>32882</v>
      </c>
      <c r="I30" s="3"/>
    </row>
    <row r="31" spans="1:9" s="4" customFormat="1" ht="15.75" customHeight="1" x14ac:dyDescent="0.2">
      <c r="A31" s="2"/>
      <c r="B31" s="615" t="s">
        <v>46</v>
      </c>
      <c r="C31" s="616"/>
      <c r="D31" s="15" t="s">
        <v>29</v>
      </c>
      <c r="E31" s="174">
        <f>'общий прайс'!E31</f>
        <v>37456</v>
      </c>
      <c r="F31" s="42"/>
      <c r="G31" s="13">
        <v>31175</v>
      </c>
      <c r="I31" s="3"/>
    </row>
    <row r="32" spans="1:9" s="4" customFormat="1" ht="15.75" customHeight="1" x14ac:dyDescent="0.2">
      <c r="A32" s="2"/>
      <c r="B32" s="615" t="s">
        <v>47</v>
      </c>
      <c r="C32" s="616"/>
      <c r="D32" s="15" t="s">
        <v>34</v>
      </c>
      <c r="E32" s="174">
        <f>'общий прайс'!E32</f>
        <v>32700</v>
      </c>
      <c r="F32" s="444" t="s">
        <v>80</v>
      </c>
      <c r="G32" s="13"/>
      <c r="I32" s="3"/>
    </row>
    <row r="33" spans="1:9" s="4" customFormat="1" ht="15.75" customHeight="1" x14ac:dyDescent="0.2">
      <c r="A33" s="2"/>
      <c r="B33" s="615" t="s">
        <v>48</v>
      </c>
      <c r="C33" s="616"/>
      <c r="D33" s="15" t="s">
        <v>34</v>
      </c>
      <c r="E33" s="174">
        <f>'общий прайс'!E33</f>
        <v>28647</v>
      </c>
      <c r="F33" s="444" t="s">
        <v>80</v>
      </c>
      <c r="G33" s="13"/>
      <c r="I33" s="3"/>
    </row>
    <row r="34" spans="1:9" ht="15.75" customHeight="1" x14ac:dyDescent="0.2">
      <c r="B34" s="615" t="s">
        <v>49</v>
      </c>
      <c r="C34" s="616"/>
      <c r="D34" s="15" t="s">
        <v>29</v>
      </c>
      <c r="E34" s="174">
        <f>'общий прайс'!E34</f>
        <v>22870</v>
      </c>
      <c r="F34" s="42"/>
      <c r="G34" s="13">
        <v>20547.990000000002</v>
      </c>
    </row>
    <row r="35" spans="1:9" ht="15.75" customHeight="1" x14ac:dyDescent="0.2">
      <c r="B35" s="615" t="s">
        <v>50</v>
      </c>
      <c r="C35" s="616"/>
      <c r="D35" s="15" t="s">
        <v>29</v>
      </c>
      <c r="E35" s="174">
        <f>'общий прайс'!E35</f>
        <v>20153</v>
      </c>
      <c r="F35" s="42"/>
      <c r="G35" s="13">
        <v>17951</v>
      </c>
    </row>
    <row r="36" spans="1:9" ht="15.75" customHeight="1" x14ac:dyDescent="0.2">
      <c r="B36" s="615" t="s">
        <v>51</v>
      </c>
      <c r="C36" s="616"/>
      <c r="D36" s="15" t="s">
        <v>29</v>
      </c>
      <c r="E36" s="174">
        <f>'общий прайс'!E36</f>
        <v>18694</v>
      </c>
      <c r="F36" s="42"/>
      <c r="G36" s="13">
        <v>16846</v>
      </c>
    </row>
    <row r="37" spans="1:9" ht="15.75" customHeight="1" x14ac:dyDescent="0.2">
      <c r="B37" s="615" t="s">
        <v>52</v>
      </c>
      <c r="C37" s="616"/>
      <c r="D37" s="15" t="s">
        <v>29</v>
      </c>
      <c r="E37" s="174">
        <f>'общий прайс'!E37</f>
        <v>15001</v>
      </c>
      <c r="F37" s="42"/>
      <c r="G37" s="13">
        <v>13149</v>
      </c>
    </row>
    <row r="38" spans="1:9" ht="15.75" customHeight="1" x14ac:dyDescent="0.2">
      <c r="B38" s="615" t="s">
        <v>53</v>
      </c>
      <c r="C38" s="616"/>
      <c r="D38" s="15" t="s">
        <v>29</v>
      </c>
      <c r="E38" s="174">
        <f>'общий прайс'!E38</f>
        <v>15305</v>
      </c>
      <c r="F38" s="41"/>
      <c r="G38" s="23">
        <v>14267</v>
      </c>
    </row>
    <row r="39" spans="1:9" ht="15.75" customHeight="1" x14ac:dyDescent="0.2">
      <c r="B39" s="615" t="s">
        <v>54</v>
      </c>
      <c r="C39" s="616"/>
      <c r="D39" s="15" t="s">
        <v>29</v>
      </c>
      <c r="E39" s="174">
        <f>'общий прайс'!E39</f>
        <v>19070</v>
      </c>
      <c r="F39" s="41"/>
      <c r="G39" s="23">
        <v>16014</v>
      </c>
    </row>
    <row r="40" spans="1:9" ht="15.75" customHeight="1" x14ac:dyDescent="0.2">
      <c r="B40" s="615" t="s">
        <v>55</v>
      </c>
      <c r="C40" s="616"/>
      <c r="D40" s="15" t="s">
        <v>29</v>
      </c>
      <c r="E40" s="174">
        <f>'общий прайс'!E40</f>
        <v>20560</v>
      </c>
      <c r="F40" s="41"/>
      <c r="G40" s="23">
        <v>17360</v>
      </c>
    </row>
    <row r="41" spans="1:9" ht="15.75" customHeight="1" x14ac:dyDescent="0.2">
      <c r="B41" s="623" t="s">
        <v>56</v>
      </c>
      <c r="C41" s="624"/>
      <c r="D41" s="15" t="s">
        <v>29</v>
      </c>
      <c r="E41" s="174">
        <f>'общий прайс'!E41</f>
        <v>23330</v>
      </c>
      <c r="F41" s="442"/>
      <c r="G41" s="149">
        <v>18977</v>
      </c>
    </row>
    <row r="42" spans="1:9" ht="15.75" customHeight="1" x14ac:dyDescent="0.2">
      <c r="B42" s="625" t="s">
        <v>1253</v>
      </c>
      <c r="C42" s="626"/>
      <c r="D42" s="101" t="s">
        <v>34</v>
      </c>
      <c r="E42" s="174">
        <f>'общий прайс'!E42</f>
        <v>12000</v>
      </c>
      <c r="F42" s="444" t="s">
        <v>80</v>
      </c>
      <c r="G42" s="236"/>
      <c r="H42" s="4">
        <v>10000</v>
      </c>
    </row>
    <row r="43" spans="1:9" ht="15.75" customHeight="1" x14ac:dyDescent="0.2">
      <c r="B43" s="615" t="s">
        <v>1254</v>
      </c>
      <c r="C43" s="616"/>
      <c r="D43" s="15" t="s">
        <v>34</v>
      </c>
      <c r="E43" s="174">
        <f>'общий прайс'!E43</f>
        <v>10500</v>
      </c>
      <c r="F43" s="442" t="s">
        <v>80</v>
      </c>
      <c r="G43" s="236"/>
      <c r="H43" s="4">
        <v>8750</v>
      </c>
    </row>
    <row r="44" spans="1:9" ht="15.75" customHeight="1" x14ac:dyDescent="0.2">
      <c r="B44" s="615" t="s">
        <v>1255</v>
      </c>
      <c r="C44" s="616"/>
      <c r="D44" s="15" t="s">
        <v>34</v>
      </c>
      <c r="E44" s="174">
        <f>'общий прайс'!E44</f>
        <v>13500</v>
      </c>
      <c r="F44" s="442" t="s">
        <v>80</v>
      </c>
      <c r="G44" s="236"/>
      <c r="H44" s="4">
        <v>11250</v>
      </c>
    </row>
    <row r="45" spans="1:9" ht="15.75" customHeight="1" x14ac:dyDescent="0.2">
      <c r="B45" s="615" t="s">
        <v>1257</v>
      </c>
      <c r="C45" s="616"/>
      <c r="D45" s="15" t="s">
        <v>34</v>
      </c>
      <c r="E45" s="174">
        <f>'общий прайс'!E45</f>
        <v>14300.4</v>
      </c>
      <c r="F45" s="442" t="s">
        <v>80</v>
      </c>
      <c r="G45" s="236"/>
      <c r="H45" s="4">
        <v>11917</v>
      </c>
    </row>
    <row r="46" spans="1:9" ht="15.75" customHeight="1" x14ac:dyDescent="0.2">
      <c r="B46" s="615" t="s">
        <v>1258</v>
      </c>
      <c r="C46" s="616"/>
      <c r="D46" s="15" t="s">
        <v>34</v>
      </c>
      <c r="E46" s="174">
        <f>'общий прайс'!E46</f>
        <v>13500</v>
      </c>
      <c r="F46" s="442" t="s">
        <v>80</v>
      </c>
      <c r="G46" s="236"/>
      <c r="H46" s="4">
        <v>11250</v>
      </c>
    </row>
    <row r="47" spans="1:9" ht="15.75" customHeight="1" thickBot="1" x14ac:dyDescent="0.25">
      <c r="B47" s="627" t="s">
        <v>1256</v>
      </c>
      <c r="C47" s="628"/>
      <c r="D47" s="12" t="s">
        <v>34</v>
      </c>
      <c r="E47" s="174">
        <f>'общий прайс'!E47</f>
        <v>17000.399999999998</v>
      </c>
      <c r="F47" s="442" t="s">
        <v>80</v>
      </c>
      <c r="G47" s="236"/>
      <c r="H47" s="4">
        <v>14167</v>
      </c>
    </row>
    <row r="48" spans="1:9" ht="27" customHeight="1" thickBot="1" x14ac:dyDescent="0.25">
      <c r="B48" s="26" t="s">
        <v>57</v>
      </c>
      <c r="C48" s="24"/>
      <c r="D48" s="24"/>
      <c r="E48" s="40"/>
      <c r="F48" s="24"/>
      <c r="G48" s="23"/>
    </row>
    <row r="49" spans="2:9" s="8" customFormat="1" ht="15" customHeight="1" x14ac:dyDescent="0.2">
      <c r="B49" s="613" t="s">
        <v>58</v>
      </c>
      <c r="C49" s="614"/>
      <c r="D49" s="39" t="s">
        <v>29</v>
      </c>
      <c r="E49" s="38">
        <f>'общий прайс'!E49</f>
        <v>4348</v>
      </c>
      <c r="F49" s="37"/>
      <c r="G49" s="13">
        <v>3264</v>
      </c>
      <c r="H49" s="4"/>
      <c r="I49" s="3"/>
    </row>
    <row r="50" spans="2:9" s="8" customFormat="1" ht="15" customHeight="1" x14ac:dyDescent="0.2">
      <c r="B50" s="615" t="s">
        <v>59</v>
      </c>
      <c r="C50" s="616"/>
      <c r="D50" s="36" t="s">
        <v>34</v>
      </c>
      <c r="E50" s="31">
        <f>'общий прайс'!E50</f>
        <v>4546</v>
      </c>
      <c r="F50" s="35"/>
      <c r="G50" s="13"/>
      <c r="H50" s="4"/>
      <c r="I50" s="3"/>
    </row>
    <row r="51" spans="2:9" s="8" customFormat="1" ht="15" customHeight="1" x14ac:dyDescent="0.2">
      <c r="B51" s="615" t="s">
        <v>60</v>
      </c>
      <c r="C51" s="616"/>
      <c r="D51" s="32" t="s">
        <v>29</v>
      </c>
      <c r="E51" s="31">
        <f>'общий прайс'!E51</f>
        <v>9391</v>
      </c>
      <c r="F51" s="30"/>
      <c r="G51" s="13">
        <v>7576</v>
      </c>
      <c r="H51" s="4"/>
      <c r="I51" s="3"/>
    </row>
    <row r="52" spans="2:9" s="8" customFormat="1" ht="15" customHeight="1" x14ac:dyDescent="0.2">
      <c r="B52" s="615" t="s">
        <v>61</v>
      </c>
      <c r="C52" s="616"/>
      <c r="D52" s="32" t="s">
        <v>34</v>
      </c>
      <c r="E52" s="31">
        <f>'общий прайс'!E52</f>
        <v>9765</v>
      </c>
      <c r="F52" s="30"/>
      <c r="G52" s="13"/>
      <c r="H52" s="4"/>
      <c r="I52" s="3"/>
    </row>
    <row r="53" spans="2:9" s="8" customFormat="1" ht="15" customHeight="1" x14ac:dyDescent="0.2">
      <c r="B53" s="615" t="s">
        <v>62</v>
      </c>
      <c r="C53" s="616"/>
      <c r="D53" s="32" t="s">
        <v>29</v>
      </c>
      <c r="E53" s="31">
        <f>'общий прайс'!E53</f>
        <v>7548</v>
      </c>
      <c r="F53" s="30"/>
      <c r="G53" s="13">
        <v>5540</v>
      </c>
      <c r="H53" s="4"/>
      <c r="I53" s="3"/>
    </row>
    <row r="54" spans="2:9" s="8" customFormat="1" ht="15" customHeight="1" x14ac:dyDescent="0.2">
      <c r="B54" s="615" t="s">
        <v>63</v>
      </c>
      <c r="C54" s="616"/>
      <c r="D54" s="32" t="s">
        <v>34</v>
      </c>
      <c r="E54" s="31">
        <f>'общий прайс'!E54</f>
        <v>7798</v>
      </c>
      <c r="F54" s="30"/>
      <c r="G54" s="13"/>
      <c r="H54" s="4"/>
      <c r="I54" s="3"/>
    </row>
    <row r="55" spans="2:9" s="8" customFormat="1" ht="15" customHeight="1" x14ac:dyDescent="0.2">
      <c r="B55" s="615" t="s">
        <v>64</v>
      </c>
      <c r="C55" s="616"/>
      <c r="D55" s="32" t="s">
        <v>29</v>
      </c>
      <c r="E55" s="31">
        <f>'общий прайс'!E55</f>
        <v>5754</v>
      </c>
      <c r="F55" s="30"/>
      <c r="G55" s="13">
        <v>5011</v>
      </c>
      <c r="H55" s="4"/>
      <c r="I55" s="3"/>
    </row>
    <row r="56" spans="2:9" s="8" customFormat="1" ht="15" customHeight="1" x14ac:dyDescent="0.2">
      <c r="B56" s="615" t="s">
        <v>65</v>
      </c>
      <c r="C56" s="616"/>
      <c r="D56" s="32" t="s">
        <v>34</v>
      </c>
      <c r="E56" s="31">
        <f>'общий прайс'!E56</f>
        <v>5980</v>
      </c>
      <c r="F56" s="30"/>
      <c r="G56" s="13"/>
      <c r="H56" s="4"/>
      <c r="I56" s="3"/>
    </row>
    <row r="57" spans="2:9" s="8" customFormat="1" ht="15" customHeight="1" x14ac:dyDescent="0.2">
      <c r="B57" s="615" t="s">
        <v>66</v>
      </c>
      <c r="C57" s="616"/>
      <c r="D57" s="32" t="s">
        <v>29</v>
      </c>
      <c r="E57" s="31">
        <f>'общий прайс'!E57</f>
        <v>6293</v>
      </c>
      <c r="F57" s="30"/>
      <c r="G57" s="23"/>
      <c r="H57" s="4"/>
      <c r="I57" s="3"/>
    </row>
    <row r="58" spans="2:9" s="8" customFormat="1" ht="15" customHeight="1" x14ac:dyDescent="0.2">
      <c r="B58" s="615" t="s">
        <v>67</v>
      </c>
      <c r="C58" s="616"/>
      <c r="D58" s="34" t="s">
        <v>34</v>
      </c>
      <c r="E58" s="31">
        <f>'общий прайс'!E58</f>
        <v>6432</v>
      </c>
      <c r="F58" s="33"/>
      <c r="G58" s="23"/>
      <c r="H58" s="4"/>
      <c r="I58" s="3"/>
    </row>
    <row r="59" spans="2:9" s="8" customFormat="1" ht="15" customHeight="1" x14ac:dyDescent="0.2">
      <c r="B59" s="615" t="s">
        <v>68</v>
      </c>
      <c r="C59" s="616"/>
      <c r="D59" s="32" t="s">
        <v>29</v>
      </c>
      <c r="E59" s="31">
        <f>'общий прайс'!E59</f>
        <v>5354</v>
      </c>
      <c r="F59" s="30"/>
      <c r="G59" s="13">
        <v>4635</v>
      </c>
      <c r="H59" s="4"/>
      <c r="I59" s="3"/>
    </row>
    <row r="60" spans="2:9" s="8" customFormat="1" ht="15" customHeight="1" thickBot="1" x14ac:dyDescent="0.25">
      <c r="B60" s="627" t="s">
        <v>69</v>
      </c>
      <c r="C60" s="628"/>
      <c r="D60" s="29" t="s">
        <v>34</v>
      </c>
      <c r="E60" s="28">
        <f>'общий прайс'!E60</f>
        <v>5579</v>
      </c>
      <c r="F60" s="27"/>
      <c r="G60" s="13"/>
      <c r="H60" s="4"/>
      <c r="I60" s="3"/>
    </row>
    <row r="61" spans="2:9" s="8" customFormat="1" ht="18.75" customHeight="1" thickBot="1" x14ac:dyDescent="0.25">
      <c r="B61" s="632" t="s">
        <v>1575</v>
      </c>
      <c r="C61" s="633"/>
      <c r="D61" s="633"/>
      <c r="E61" s="633"/>
      <c r="F61" s="634"/>
      <c r="G61" s="134"/>
      <c r="H61" s="4"/>
      <c r="I61" s="3"/>
    </row>
    <row r="62" spans="2:9" s="8" customFormat="1" ht="30" customHeight="1" thickBot="1" x14ac:dyDescent="0.25">
      <c r="B62" s="635" t="s">
        <v>1574</v>
      </c>
      <c r="C62" s="636"/>
      <c r="D62" s="465" t="s">
        <v>91</v>
      </c>
      <c r="E62" s="115">
        <f>'общий прайс'!E88</f>
        <v>252621.59999999998</v>
      </c>
      <c r="F62" s="466" t="s">
        <v>80</v>
      </c>
      <c r="G62" s="140">
        <v>209090</v>
      </c>
      <c r="H62" s="4"/>
      <c r="I62" s="3"/>
    </row>
    <row r="63" spans="2:9" ht="21" customHeight="1" thickBot="1" x14ac:dyDescent="0.25">
      <c r="B63" s="26" t="s">
        <v>70</v>
      </c>
      <c r="C63" s="24"/>
      <c r="D63" s="24"/>
      <c r="E63" s="25"/>
      <c r="F63" s="24"/>
      <c r="G63" s="23"/>
    </row>
    <row r="64" spans="2:9" s="8" customFormat="1" ht="15.75" customHeight="1" x14ac:dyDescent="0.2">
      <c r="B64" s="613" t="s">
        <v>71</v>
      </c>
      <c r="C64" s="614"/>
      <c r="D64" s="22" t="s">
        <v>72</v>
      </c>
      <c r="E64" s="11">
        <f>'общий прайс'!E62</f>
        <v>6747</v>
      </c>
      <c r="F64" s="21"/>
      <c r="G64" s="9">
        <v>5132</v>
      </c>
      <c r="H64" s="4"/>
      <c r="I64" s="3"/>
    </row>
    <row r="65" spans="2:9" s="8" customFormat="1" ht="15.75" customHeight="1" x14ac:dyDescent="0.2">
      <c r="B65" s="615" t="s">
        <v>73</v>
      </c>
      <c r="C65" s="616"/>
      <c r="D65" s="15" t="s">
        <v>74</v>
      </c>
      <c r="E65" s="11">
        <f>'общий прайс'!E63</f>
        <v>13000</v>
      </c>
      <c r="F65" s="14"/>
      <c r="G65" s="13">
        <v>8204</v>
      </c>
      <c r="H65" s="4"/>
      <c r="I65" s="3"/>
    </row>
    <row r="66" spans="2:9" s="8" customFormat="1" ht="15.75" customHeight="1" x14ac:dyDescent="0.2">
      <c r="B66" s="615" t="s">
        <v>75</v>
      </c>
      <c r="C66" s="616"/>
      <c r="D66" s="15" t="s">
        <v>74</v>
      </c>
      <c r="E66" s="11">
        <f>'общий прайс'!E64</f>
        <v>19000</v>
      </c>
      <c r="F66" s="14"/>
      <c r="G66" s="13">
        <v>14105</v>
      </c>
      <c r="H66" s="4"/>
      <c r="I66" s="3"/>
    </row>
    <row r="67" spans="2:9" s="8" customFormat="1" ht="15.75" customHeight="1" x14ac:dyDescent="0.2">
      <c r="B67" s="615" t="s">
        <v>76</v>
      </c>
      <c r="C67" s="616"/>
      <c r="D67" s="15" t="s">
        <v>72</v>
      </c>
      <c r="E67" s="11">
        <f>'общий прайс'!E65</f>
        <v>17800</v>
      </c>
      <c r="F67" s="14"/>
      <c r="G67" s="13">
        <v>13234</v>
      </c>
      <c r="H67" s="4"/>
      <c r="I67" s="3"/>
    </row>
    <row r="68" spans="2:9" s="8" customFormat="1" ht="32.25" customHeight="1" x14ac:dyDescent="0.2">
      <c r="B68" s="615" t="s">
        <v>1234</v>
      </c>
      <c r="C68" s="616"/>
      <c r="D68" s="20" t="s">
        <v>72</v>
      </c>
      <c r="E68" s="99">
        <f>'общий прайс'!E66</f>
        <v>25100</v>
      </c>
      <c r="F68" s="14"/>
      <c r="G68" s="13"/>
      <c r="H68" s="4"/>
      <c r="I68" s="3"/>
    </row>
    <row r="69" spans="2:9" s="8" customFormat="1" ht="30" customHeight="1" x14ac:dyDescent="0.2">
      <c r="B69" s="615" t="s">
        <v>77</v>
      </c>
      <c r="C69" s="616"/>
      <c r="D69" s="20" t="s">
        <v>72</v>
      </c>
      <c r="E69" s="11">
        <f>'общий прайс'!E67</f>
        <v>21900</v>
      </c>
      <c r="F69" s="14"/>
      <c r="G69" s="13"/>
      <c r="H69" s="4"/>
      <c r="I69" s="3"/>
    </row>
    <row r="70" spans="2:9" s="8" customFormat="1" ht="30" customHeight="1" x14ac:dyDescent="0.2">
      <c r="B70" s="615" t="s">
        <v>78</v>
      </c>
      <c r="C70" s="616"/>
      <c r="D70" s="20" t="s">
        <v>72</v>
      </c>
      <c r="E70" s="11">
        <f>'общий прайс'!E68</f>
        <v>20600</v>
      </c>
      <c r="F70" s="14"/>
      <c r="G70" s="13"/>
      <c r="H70" s="4"/>
      <c r="I70" s="3"/>
    </row>
    <row r="71" spans="2:9" s="8" customFormat="1" ht="15.75" customHeight="1" x14ac:dyDescent="0.2">
      <c r="B71" s="615" t="s">
        <v>79</v>
      </c>
      <c r="C71" s="616"/>
      <c r="D71" s="15" t="s">
        <v>72</v>
      </c>
      <c r="E71" s="11">
        <f>'общий прайс'!E69</f>
        <v>24000</v>
      </c>
      <c r="F71" s="19" t="s">
        <v>80</v>
      </c>
      <c r="G71" s="13"/>
      <c r="H71" s="4"/>
      <c r="I71" s="3"/>
    </row>
    <row r="72" spans="2:9" s="8" customFormat="1" ht="15.75" customHeight="1" x14ac:dyDescent="0.2">
      <c r="B72" s="615" t="s">
        <v>81</v>
      </c>
      <c r="C72" s="616"/>
      <c r="D72" s="15" t="s">
        <v>72</v>
      </c>
      <c r="E72" s="11">
        <f>'общий прайс'!E70</f>
        <v>19750</v>
      </c>
      <c r="F72" s="19" t="s">
        <v>80</v>
      </c>
      <c r="G72" s="13"/>
      <c r="H72" s="4"/>
      <c r="I72" s="3"/>
    </row>
    <row r="73" spans="2:9" s="8" customFormat="1" ht="15.75" customHeight="1" x14ac:dyDescent="0.2">
      <c r="B73" s="615" t="s">
        <v>82</v>
      </c>
      <c r="C73" s="616"/>
      <c r="D73" s="15" t="s">
        <v>74</v>
      </c>
      <c r="E73" s="11">
        <f>'общий прайс'!E71</f>
        <v>16800</v>
      </c>
      <c r="F73" s="14"/>
      <c r="G73" s="13">
        <v>10751</v>
      </c>
      <c r="H73" s="4"/>
      <c r="I73" s="3"/>
    </row>
    <row r="74" spans="2:9" s="8" customFormat="1" ht="15.75" customHeight="1" x14ac:dyDescent="0.2">
      <c r="B74" s="615" t="s">
        <v>83</v>
      </c>
      <c r="C74" s="616"/>
      <c r="D74" s="15" t="s">
        <v>72</v>
      </c>
      <c r="E74" s="11">
        <f>'общий прайс'!E72</f>
        <v>16000</v>
      </c>
      <c r="F74" s="14"/>
      <c r="G74" s="9">
        <v>10327</v>
      </c>
      <c r="H74" s="4"/>
      <c r="I74" s="3"/>
    </row>
    <row r="75" spans="2:9" s="8" customFormat="1" ht="29.25" hidden="1" customHeight="1" x14ac:dyDescent="0.2">
      <c r="B75" s="17" t="s">
        <v>84</v>
      </c>
      <c r="C75" s="18"/>
      <c r="D75" s="15" t="s">
        <v>85</v>
      </c>
      <c r="E75" s="11">
        <f>'общий прайс'!E73</f>
        <v>19000</v>
      </c>
      <c r="F75" s="16" t="s">
        <v>35</v>
      </c>
      <c r="G75" s="13">
        <v>14934.8</v>
      </c>
      <c r="H75" s="4"/>
      <c r="I75" s="3"/>
    </row>
    <row r="76" spans="2:9" s="8" customFormat="1" ht="15.75" hidden="1" customHeight="1" x14ac:dyDescent="0.2">
      <c r="B76" s="17" t="s">
        <v>86</v>
      </c>
      <c r="C76" s="18"/>
      <c r="D76" s="15" t="s">
        <v>85</v>
      </c>
      <c r="E76" s="11">
        <f>'общий прайс'!E74</f>
        <v>19375</v>
      </c>
      <c r="F76" s="16" t="s">
        <v>35</v>
      </c>
      <c r="G76" s="13">
        <v>15553.32</v>
      </c>
      <c r="H76" s="4"/>
      <c r="I76" s="3"/>
    </row>
    <row r="77" spans="2:9" s="8" customFormat="1" ht="15.75" hidden="1" customHeight="1" x14ac:dyDescent="0.2">
      <c r="B77" s="17" t="s">
        <v>87</v>
      </c>
      <c r="C77" s="18"/>
      <c r="D77" s="15" t="s">
        <v>85</v>
      </c>
      <c r="E77" s="11">
        <f>'общий прайс'!E75</f>
        <v>16000</v>
      </c>
      <c r="F77" s="16" t="s">
        <v>35</v>
      </c>
      <c r="G77" s="13">
        <v>13047.84</v>
      </c>
      <c r="H77" s="4"/>
      <c r="I77" s="3"/>
    </row>
    <row r="78" spans="2:9" s="8" customFormat="1" ht="15.75" hidden="1" customHeight="1" x14ac:dyDescent="0.2">
      <c r="B78" s="17" t="s">
        <v>88</v>
      </c>
      <c r="C78" s="18"/>
      <c r="D78" s="15" t="s">
        <v>72</v>
      </c>
      <c r="E78" s="11">
        <f>'общий прайс'!E76</f>
        <v>9000</v>
      </c>
      <c r="F78" s="16" t="s">
        <v>35</v>
      </c>
      <c r="G78" s="13">
        <v>8662.36</v>
      </c>
      <c r="H78" s="4"/>
      <c r="I78" s="3"/>
    </row>
    <row r="79" spans="2:9" s="8" customFormat="1" ht="15.75" hidden="1" customHeight="1" x14ac:dyDescent="0.2">
      <c r="B79" s="17" t="s">
        <v>89</v>
      </c>
      <c r="C79" s="18"/>
      <c r="D79" s="15" t="s">
        <v>72</v>
      </c>
      <c r="E79" s="11">
        <f>'общий прайс'!E77</f>
        <v>17080</v>
      </c>
      <c r="F79" s="16" t="s">
        <v>35</v>
      </c>
      <c r="G79" s="13">
        <v>15818.4</v>
      </c>
      <c r="H79" s="4"/>
      <c r="I79" s="3"/>
    </row>
    <row r="80" spans="2:9" s="8" customFormat="1" ht="30.75" customHeight="1" x14ac:dyDescent="0.2">
      <c r="B80" s="615" t="s">
        <v>1252</v>
      </c>
      <c r="C80" s="616"/>
      <c r="D80" s="20" t="s">
        <v>91</v>
      </c>
      <c r="E80" s="102">
        <f>H80*1.2</f>
        <v>150000</v>
      </c>
      <c r="F80" s="443" t="s">
        <v>80</v>
      </c>
      <c r="G80" s="13"/>
      <c r="H80" s="4">
        <v>125000</v>
      </c>
      <c r="I80" s="3"/>
    </row>
    <row r="81" spans="2:9" s="8" customFormat="1" ht="15.75" customHeight="1" x14ac:dyDescent="0.2">
      <c r="B81" s="615" t="s">
        <v>1237</v>
      </c>
      <c r="C81" s="616"/>
      <c r="D81" s="15" t="s">
        <v>91</v>
      </c>
      <c r="E81" s="11">
        <f>'общий прайс'!E79</f>
        <v>241207</v>
      </c>
      <c r="F81" s="16"/>
      <c r="G81" s="13"/>
      <c r="H81" s="4"/>
      <c r="I81" s="3"/>
    </row>
    <row r="82" spans="2:9" s="8" customFormat="1" ht="15.75" customHeight="1" x14ac:dyDescent="0.2">
      <c r="B82" s="615" t="s">
        <v>90</v>
      </c>
      <c r="C82" s="616"/>
      <c r="D82" s="15" t="s">
        <v>91</v>
      </c>
      <c r="E82" s="11">
        <f>'общий прайс'!E80</f>
        <v>167004</v>
      </c>
      <c r="F82" s="16"/>
      <c r="G82" s="13"/>
      <c r="H82" s="4"/>
      <c r="I82" s="3"/>
    </row>
    <row r="83" spans="2:9" s="8" customFormat="1" ht="15.75" customHeight="1" x14ac:dyDescent="0.2">
      <c r="B83" s="615" t="s">
        <v>92</v>
      </c>
      <c r="C83" s="616"/>
      <c r="D83" s="15" t="s">
        <v>91</v>
      </c>
      <c r="E83" s="11">
        <f>'общий прайс'!E81</f>
        <v>53100</v>
      </c>
      <c r="F83" s="16"/>
      <c r="G83" s="13"/>
      <c r="H83" s="4"/>
      <c r="I83" s="3"/>
    </row>
    <row r="84" spans="2:9" s="8" customFormat="1" ht="32.25" customHeight="1" x14ac:dyDescent="0.2">
      <c r="B84" s="615" t="s">
        <v>1235</v>
      </c>
      <c r="C84" s="616"/>
      <c r="D84" s="20" t="s">
        <v>91</v>
      </c>
      <c r="E84" s="99">
        <f>'общий прайс'!E82</f>
        <v>294300</v>
      </c>
      <c r="F84" s="16"/>
      <c r="G84" s="13"/>
      <c r="H84" s="4"/>
      <c r="I84" s="3"/>
    </row>
    <row r="85" spans="2:9" s="8" customFormat="1" ht="30" customHeight="1" x14ac:dyDescent="0.2">
      <c r="B85" s="615" t="s">
        <v>93</v>
      </c>
      <c r="C85" s="616"/>
      <c r="D85" s="20" t="s">
        <v>91</v>
      </c>
      <c r="E85" s="99">
        <f>'общий прайс'!E83</f>
        <v>198000</v>
      </c>
      <c r="F85" s="16"/>
      <c r="G85" s="13"/>
      <c r="H85" s="4"/>
      <c r="I85" s="3"/>
    </row>
    <row r="86" spans="2:9" s="8" customFormat="1" ht="30" customHeight="1" x14ac:dyDescent="0.2">
      <c r="B86" s="615" t="s">
        <v>95</v>
      </c>
      <c r="C86" s="616"/>
      <c r="D86" s="20" t="s">
        <v>91</v>
      </c>
      <c r="E86" s="99">
        <f>'общий прайс'!E84</f>
        <v>61800</v>
      </c>
      <c r="F86" s="16"/>
      <c r="G86" s="13"/>
      <c r="H86" s="4"/>
      <c r="I86" s="3"/>
    </row>
    <row r="87" spans="2:9" s="8" customFormat="1" ht="15.75" customHeight="1" x14ac:dyDescent="0.2">
      <c r="B87" s="615" t="s">
        <v>96</v>
      </c>
      <c r="C87" s="616"/>
      <c r="D87" s="15" t="s">
        <v>97</v>
      </c>
      <c r="E87" s="11">
        <f>'общий прайс'!E85</f>
        <v>355200</v>
      </c>
      <c r="F87" s="14"/>
      <c r="G87" s="13">
        <v>14467</v>
      </c>
      <c r="H87" s="4"/>
      <c r="I87" s="3"/>
    </row>
    <row r="88" spans="2:9" s="8" customFormat="1" ht="15.75" customHeight="1" thickBot="1" x14ac:dyDescent="0.25">
      <c r="B88" s="629" t="s">
        <v>98</v>
      </c>
      <c r="C88" s="630"/>
      <c r="D88" s="12" t="s">
        <v>97</v>
      </c>
      <c r="E88" s="11">
        <f>'общий прайс'!E86</f>
        <v>806016</v>
      </c>
      <c r="F88" s="10"/>
      <c r="G88" s="9">
        <v>12890</v>
      </c>
      <c r="H88" s="4"/>
      <c r="I88" s="3"/>
    </row>
  </sheetData>
  <sheetProtection password="9248" sheet="1" objects="1" scenarios="1"/>
  <mergeCells count="70">
    <mergeCell ref="B61:F61"/>
    <mergeCell ref="B62:C62"/>
    <mergeCell ref="B68:C68"/>
    <mergeCell ref="B81:C81"/>
    <mergeCell ref="B84:C84"/>
    <mergeCell ref="B11:F11"/>
    <mergeCell ref="B87:C87"/>
    <mergeCell ref="B69:C69"/>
    <mergeCell ref="B70:C70"/>
    <mergeCell ref="B71:C71"/>
    <mergeCell ref="B72:C72"/>
    <mergeCell ref="B73:C73"/>
    <mergeCell ref="B60:C60"/>
    <mergeCell ref="B64:C64"/>
    <mergeCell ref="B65:C65"/>
    <mergeCell ref="B66:C66"/>
    <mergeCell ref="B67:C67"/>
    <mergeCell ref="B55:C55"/>
    <mergeCell ref="B56:C56"/>
    <mergeCell ref="B57:C57"/>
    <mergeCell ref="B58:C58"/>
    <mergeCell ref="B88:C88"/>
    <mergeCell ref="B74:C74"/>
    <mergeCell ref="B82:C82"/>
    <mergeCell ref="B83:C83"/>
    <mergeCell ref="B85:C85"/>
    <mergeCell ref="B86:C86"/>
    <mergeCell ref="B80:C80"/>
    <mergeCell ref="B59:C59"/>
    <mergeCell ref="B50:C50"/>
    <mergeCell ref="B51:C51"/>
    <mergeCell ref="B52:C52"/>
    <mergeCell ref="B53:C53"/>
    <mergeCell ref="B54:C54"/>
    <mergeCell ref="B38:C38"/>
    <mergeCell ref="B39:C39"/>
    <mergeCell ref="B40:C40"/>
    <mergeCell ref="B41:C41"/>
    <mergeCell ref="B49:C49"/>
    <mergeCell ref="B42:C42"/>
    <mergeCell ref="B43:C43"/>
    <mergeCell ref="B44:C44"/>
    <mergeCell ref="B45:C45"/>
    <mergeCell ref="B46:C46"/>
    <mergeCell ref="B47:C47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5:F15"/>
    <mergeCell ref="B14:F14"/>
    <mergeCell ref="B12:C12"/>
    <mergeCell ref="B16:C16"/>
    <mergeCell ref="B17:C17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6"/>
  <sheetViews>
    <sheetView view="pageBreakPreview" zoomScaleNormal="100" workbookViewId="0">
      <pane ySplit="12" topLeftCell="A113" activePane="bottomLeft" state="frozen"/>
      <selection activeCell="B15" sqref="B15:F15"/>
      <selection pane="bottomLeft" activeCell="B191" sqref="B191:C191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0.25" customHeight="1" thickBot="1" x14ac:dyDescent="0.25">
      <c r="B13" s="92" t="s">
        <v>25</v>
      </c>
      <c r="C13" s="52"/>
      <c r="D13" s="52"/>
      <c r="E13" s="51"/>
      <c r="F13" s="50"/>
      <c r="G13" s="93"/>
      <c r="H13" s="48"/>
      <c r="I13" s="3"/>
    </row>
    <row r="14" spans="2:9" s="47" customFormat="1" ht="20.25" customHeight="1" thickBot="1" x14ac:dyDescent="0.25">
      <c r="B14" s="632" t="s">
        <v>1576</v>
      </c>
      <c r="C14" s="633"/>
      <c r="D14" s="633"/>
      <c r="E14" s="756"/>
      <c r="F14" s="634"/>
      <c r="G14" s="93"/>
      <c r="H14" s="48"/>
      <c r="I14" s="3"/>
    </row>
    <row r="15" spans="2:9" s="47" customFormat="1" ht="18" customHeight="1" x14ac:dyDescent="0.2">
      <c r="B15" s="613" t="s">
        <v>1577</v>
      </c>
      <c r="C15" s="614"/>
      <c r="D15" s="217" t="s">
        <v>34</v>
      </c>
      <c r="E15" s="107">
        <f>'общий прайс'!E90</f>
        <v>104000</v>
      </c>
      <c r="F15" s="218" t="s">
        <v>80</v>
      </c>
      <c r="G15" s="93"/>
      <c r="H15" s="48"/>
      <c r="I15" s="3"/>
    </row>
    <row r="16" spans="2:9" s="47" customFormat="1" ht="18" customHeight="1" x14ac:dyDescent="0.2">
      <c r="B16" s="615" t="s">
        <v>1578</v>
      </c>
      <c r="C16" s="616"/>
      <c r="D16" s="150" t="s">
        <v>34</v>
      </c>
      <c r="E16" s="102">
        <f>'общий прайс'!E91</f>
        <v>99000</v>
      </c>
      <c r="F16" s="225" t="s">
        <v>80</v>
      </c>
      <c r="G16" s="93"/>
      <c r="H16" s="48"/>
      <c r="I16" s="3"/>
    </row>
    <row r="17" spans="2:9" s="47" customFormat="1" ht="15" customHeight="1" x14ac:dyDescent="0.2">
      <c r="B17" s="615" t="s">
        <v>1579</v>
      </c>
      <c r="C17" s="616"/>
      <c r="D17" s="150" t="s">
        <v>34</v>
      </c>
      <c r="E17" s="102">
        <f>'общий прайс'!E92</f>
        <v>99000</v>
      </c>
      <c r="F17" s="225" t="s">
        <v>80</v>
      </c>
      <c r="G17" s="93"/>
      <c r="H17" s="48"/>
      <c r="I17" s="3"/>
    </row>
    <row r="18" spans="2:9" s="47" customFormat="1" ht="15.75" customHeight="1" x14ac:dyDescent="0.2">
      <c r="B18" s="615" t="s">
        <v>1580</v>
      </c>
      <c r="C18" s="616"/>
      <c r="D18" s="150" t="s">
        <v>34</v>
      </c>
      <c r="E18" s="102">
        <f>'общий прайс'!E93</f>
        <v>99000</v>
      </c>
      <c r="F18" s="225" t="s">
        <v>80</v>
      </c>
      <c r="G18" s="93"/>
      <c r="H18" s="48"/>
      <c r="I18" s="3"/>
    </row>
    <row r="19" spans="2:9" s="47" customFormat="1" ht="30.75" customHeight="1" x14ac:dyDescent="0.2">
      <c r="B19" s="615" t="s">
        <v>1581</v>
      </c>
      <c r="C19" s="616"/>
      <c r="D19" s="150" t="s">
        <v>34</v>
      </c>
      <c r="E19" s="102">
        <f>'общий прайс'!E94</f>
        <v>122000</v>
      </c>
      <c r="F19" s="225" t="s">
        <v>80</v>
      </c>
      <c r="G19" s="93"/>
      <c r="H19" s="48"/>
      <c r="I19" s="3"/>
    </row>
    <row r="20" spans="2:9" s="47" customFormat="1" ht="17.25" customHeight="1" x14ac:dyDescent="0.2">
      <c r="B20" s="629" t="s">
        <v>1582</v>
      </c>
      <c r="C20" s="630"/>
      <c r="D20" s="470" t="s">
        <v>1583</v>
      </c>
      <c r="E20" s="102">
        <f>'общий прайс'!E95</f>
        <v>481000</v>
      </c>
      <c r="F20" s="220" t="s">
        <v>80</v>
      </c>
      <c r="G20" s="93"/>
      <c r="H20" s="48"/>
      <c r="I20" s="3"/>
    </row>
    <row r="21" spans="2:9" s="47" customFormat="1" ht="15.75" customHeight="1" thickBot="1" x14ac:dyDescent="0.25">
      <c r="B21" s="627" t="s">
        <v>1584</v>
      </c>
      <c r="C21" s="628"/>
      <c r="D21" s="152" t="s">
        <v>417</v>
      </c>
      <c r="E21" s="115">
        <f>'общий прайс'!E96</f>
        <v>472000</v>
      </c>
      <c r="F21" s="216" t="s">
        <v>80</v>
      </c>
      <c r="G21" s="93"/>
      <c r="H21" s="48"/>
      <c r="I21" s="3"/>
    </row>
    <row r="22" spans="2:9" s="47" customFormat="1" ht="20.25" customHeight="1" thickBot="1" x14ac:dyDescent="0.25">
      <c r="B22" s="608" t="s">
        <v>1230</v>
      </c>
      <c r="C22" s="609"/>
      <c r="D22" s="609"/>
      <c r="E22" s="751"/>
      <c r="F22" s="610"/>
      <c r="G22" s="93"/>
      <c r="H22" s="48"/>
      <c r="I22" s="3"/>
    </row>
    <row r="23" spans="2:9" ht="21.75" hidden="1" customHeight="1" thickBot="1" x14ac:dyDescent="0.25">
      <c r="B23" s="632" t="s">
        <v>914</v>
      </c>
      <c r="C23" s="633"/>
      <c r="D23" s="633"/>
      <c r="E23" s="633"/>
      <c r="F23" s="633"/>
      <c r="G23" s="23"/>
    </row>
    <row r="24" spans="2:9" s="238" customFormat="1" ht="15" hidden="1" customHeight="1" thickBot="1" x14ac:dyDescent="0.25">
      <c r="B24" s="752" t="s">
        <v>915</v>
      </c>
      <c r="C24" s="753"/>
      <c r="D24" s="754"/>
      <c r="E24" s="755"/>
      <c r="F24" s="310"/>
      <c r="G24" s="23"/>
      <c r="H24" s="4"/>
      <c r="I24" s="3"/>
    </row>
    <row r="25" spans="2:9" s="238" customFormat="1" ht="15" hidden="1" customHeight="1" thickBot="1" x14ac:dyDescent="0.25">
      <c r="B25" s="744" t="s">
        <v>916</v>
      </c>
      <c r="C25" s="745"/>
      <c r="D25" s="311" t="s">
        <v>34</v>
      </c>
      <c r="E25" s="431">
        <f>'общий прайс'!E99</f>
        <v>61200</v>
      </c>
      <c r="F25" s="313"/>
      <c r="G25" s="23"/>
      <c r="H25" s="4"/>
      <c r="I25" s="3"/>
    </row>
    <row r="26" spans="2:9" s="238" customFormat="1" ht="15" hidden="1" customHeight="1" thickBot="1" x14ac:dyDescent="0.25">
      <c r="B26" s="731" t="s">
        <v>917</v>
      </c>
      <c r="C26" s="732"/>
      <c r="D26" s="733"/>
      <c r="E26" s="734"/>
      <c r="F26" s="310"/>
      <c r="G26" s="23"/>
      <c r="H26" s="4"/>
      <c r="I26" s="3"/>
    </row>
    <row r="27" spans="2:9" s="238" customFormat="1" ht="27.75" hidden="1" customHeight="1" x14ac:dyDescent="0.2">
      <c r="B27" s="746" t="s">
        <v>918</v>
      </c>
      <c r="C27" s="747"/>
      <c r="D27" s="314" t="s">
        <v>34</v>
      </c>
      <c r="E27" s="319">
        <f>'общий прайс'!E101</f>
        <v>75600</v>
      </c>
      <c r="F27" s="315"/>
      <c r="G27" s="23"/>
      <c r="H27" s="4"/>
      <c r="I27" s="3"/>
    </row>
    <row r="28" spans="2:9" s="238" customFormat="1" ht="15" hidden="1" customHeight="1" x14ac:dyDescent="0.2">
      <c r="B28" s="746" t="s">
        <v>919</v>
      </c>
      <c r="C28" s="747"/>
      <c r="D28" s="316" t="s">
        <v>34</v>
      </c>
      <c r="E28" s="319">
        <f>'общий прайс'!E102</f>
        <v>75600</v>
      </c>
      <c r="F28" s="315"/>
      <c r="G28" s="23"/>
      <c r="H28" s="4"/>
      <c r="I28" s="3"/>
    </row>
    <row r="29" spans="2:9" s="238" customFormat="1" ht="15" hidden="1" customHeight="1" x14ac:dyDescent="0.2">
      <c r="B29" s="748" t="s">
        <v>920</v>
      </c>
      <c r="C29" s="749"/>
      <c r="D29" s="316" t="s">
        <v>34</v>
      </c>
      <c r="E29" s="319">
        <f>'общий прайс'!E103</f>
        <v>83400</v>
      </c>
      <c r="F29" s="315"/>
      <c r="G29" s="23"/>
      <c r="H29" s="4"/>
      <c r="I29" s="3"/>
    </row>
    <row r="30" spans="2:9" s="238" customFormat="1" ht="15" hidden="1" customHeight="1" x14ac:dyDescent="0.2">
      <c r="B30" s="746" t="s">
        <v>921</v>
      </c>
      <c r="C30" s="747"/>
      <c r="D30" s="316" t="s">
        <v>34</v>
      </c>
      <c r="E30" s="319">
        <f>'общий прайс'!E104</f>
        <v>83400</v>
      </c>
      <c r="F30" s="315"/>
      <c r="G30" s="13">
        <v>60303.29</v>
      </c>
      <c r="H30" s="4"/>
      <c r="I30" s="3"/>
    </row>
    <row r="31" spans="2:9" s="238" customFormat="1" ht="15" hidden="1" customHeight="1" thickBot="1" x14ac:dyDescent="0.25">
      <c r="B31" s="742" t="s">
        <v>922</v>
      </c>
      <c r="C31" s="743"/>
      <c r="D31" s="317" t="s">
        <v>34</v>
      </c>
      <c r="E31" s="319">
        <f>'общий прайс'!E105</f>
        <v>83400</v>
      </c>
      <c r="F31" s="318"/>
      <c r="G31" s="13">
        <v>33333.33</v>
      </c>
      <c r="H31" s="4"/>
      <c r="I31" s="3"/>
    </row>
    <row r="32" spans="2:9" s="238" customFormat="1" ht="15" hidden="1" customHeight="1" thickBot="1" x14ac:dyDescent="0.25">
      <c r="B32" s="731" t="s">
        <v>923</v>
      </c>
      <c r="C32" s="732"/>
      <c r="D32" s="733"/>
      <c r="E32" s="734"/>
      <c r="F32" s="310"/>
      <c r="G32" s="23"/>
      <c r="H32" s="4"/>
      <c r="I32" s="3"/>
    </row>
    <row r="33" spans="2:9" s="238" customFormat="1" ht="15" hidden="1" customHeight="1" x14ac:dyDescent="0.2">
      <c r="B33" s="740" t="s">
        <v>924</v>
      </c>
      <c r="C33" s="741"/>
      <c r="D33" s="314" t="s">
        <v>34</v>
      </c>
      <c r="E33" s="319">
        <f>'общий прайс'!E107</f>
        <v>92900</v>
      </c>
      <c r="F33" s="315"/>
      <c r="G33" s="23"/>
      <c r="H33" s="4"/>
      <c r="I33" s="3"/>
    </row>
    <row r="34" spans="2:9" s="238" customFormat="1" ht="15" hidden="1" customHeight="1" x14ac:dyDescent="0.2">
      <c r="B34" s="740" t="s">
        <v>925</v>
      </c>
      <c r="C34" s="741"/>
      <c r="D34" s="316" t="s">
        <v>34</v>
      </c>
      <c r="E34" s="319">
        <f>'общий прайс'!E108</f>
        <v>92900</v>
      </c>
      <c r="F34" s="315"/>
      <c r="G34" s="23"/>
      <c r="H34" s="4"/>
      <c r="I34" s="3"/>
    </row>
    <row r="35" spans="2:9" s="238" customFormat="1" ht="15" hidden="1" customHeight="1" x14ac:dyDescent="0.2">
      <c r="B35" s="740" t="s">
        <v>926</v>
      </c>
      <c r="C35" s="741"/>
      <c r="D35" s="316" t="s">
        <v>34</v>
      </c>
      <c r="E35" s="319">
        <f>'общий прайс'!E109</f>
        <v>105800</v>
      </c>
      <c r="F35" s="315"/>
      <c r="G35" s="23"/>
      <c r="H35" s="4"/>
      <c r="I35" s="3"/>
    </row>
    <row r="36" spans="2:9" s="238" customFormat="1" ht="15" hidden="1" customHeight="1" thickBot="1" x14ac:dyDescent="0.25">
      <c r="B36" s="742" t="s">
        <v>927</v>
      </c>
      <c r="C36" s="743"/>
      <c r="D36" s="317" t="s">
        <v>34</v>
      </c>
      <c r="E36" s="319">
        <f>'общий прайс'!E110</f>
        <v>100400</v>
      </c>
      <c r="F36" s="315"/>
      <c r="G36" s="23"/>
      <c r="H36" s="4"/>
      <c r="I36" s="3"/>
    </row>
    <row r="37" spans="2:9" s="238" customFormat="1" ht="15" hidden="1" customHeight="1" thickBot="1" x14ac:dyDescent="0.25">
      <c r="B37" s="731" t="s">
        <v>928</v>
      </c>
      <c r="C37" s="732"/>
      <c r="D37" s="733"/>
      <c r="E37" s="734"/>
      <c r="F37" s="322"/>
      <c r="G37" s="23"/>
      <c r="H37" s="4"/>
      <c r="I37" s="3"/>
    </row>
    <row r="38" spans="2:9" s="238" customFormat="1" ht="15" hidden="1" customHeight="1" thickBot="1" x14ac:dyDescent="0.25">
      <c r="B38" s="735" t="s">
        <v>929</v>
      </c>
      <c r="C38" s="736"/>
      <c r="D38" s="311" t="s">
        <v>34</v>
      </c>
      <c r="E38" s="325">
        <f>'общий прайс'!E112</f>
        <v>111800</v>
      </c>
      <c r="F38" s="324"/>
      <c r="G38" s="23"/>
      <c r="H38" s="4"/>
      <c r="I38" s="3"/>
    </row>
    <row r="39" spans="2:9" s="238" customFormat="1" ht="15" hidden="1" customHeight="1" thickBot="1" x14ac:dyDescent="0.25">
      <c r="B39" s="731" t="s">
        <v>930</v>
      </c>
      <c r="C39" s="732"/>
      <c r="D39" s="733"/>
      <c r="E39" s="734"/>
      <c r="F39" s="322"/>
      <c r="G39" s="23"/>
      <c r="H39" s="4"/>
      <c r="I39" s="3"/>
    </row>
    <row r="40" spans="2:9" s="238" customFormat="1" ht="15" hidden="1" customHeight="1" thickBot="1" x14ac:dyDescent="0.25">
      <c r="B40" s="735" t="s">
        <v>931</v>
      </c>
      <c r="C40" s="736"/>
      <c r="D40" s="311" t="s">
        <v>34</v>
      </c>
      <c r="E40" s="325">
        <v>87500</v>
      </c>
      <c r="F40" s="324"/>
      <c r="G40" s="23"/>
      <c r="H40" s="4"/>
      <c r="I40" s="3"/>
    </row>
    <row r="41" spans="2:9" s="238" customFormat="1" ht="15" hidden="1" customHeight="1" thickBot="1" x14ac:dyDescent="0.3">
      <c r="B41" s="737" t="s">
        <v>932</v>
      </c>
      <c r="C41" s="738"/>
      <c r="D41" s="738"/>
      <c r="E41" s="739"/>
      <c r="F41" s="326"/>
      <c r="G41" s="23"/>
      <c r="H41" s="4"/>
      <c r="I41" s="3"/>
    </row>
    <row r="42" spans="2:9" s="238" customFormat="1" ht="15" hidden="1" customHeight="1" x14ac:dyDescent="0.25">
      <c r="B42" s="723" t="s">
        <v>933</v>
      </c>
      <c r="C42" s="724"/>
      <c r="D42" s="314" t="s">
        <v>72</v>
      </c>
      <c r="E42" s="319">
        <f>'общий прайс'!E116</f>
        <v>43600</v>
      </c>
      <c r="F42" s="327"/>
      <c r="G42" s="23"/>
      <c r="H42" s="4"/>
      <c r="I42" s="3"/>
    </row>
    <row r="43" spans="2:9" s="238" customFormat="1" ht="15" hidden="1" customHeight="1" x14ac:dyDescent="0.25">
      <c r="B43" s="723" t="s">
        <v>934</v>
      </c>
      <c r="C43" s="724"/>
      <c r="D43" s="316" t="s">
        <v>72</v>
      </c>
      <c r="E43" s="319">
        <f>'общий прайс'!E117</f>
        <v>39600</v>
      </c>
      <c r="F43" s="327"/>
      <c r="G43" s="23"/>
      <c r="H43" s="4"/>
      <c r="I43" s="3"/>
    </row>
    <row r="44" spans="2:9" s="238" customFormat="1" ht="15" hidden="1" customHeight="1" x14ac:dyDescent="0.25">
      <c r="B44" s="723" t="s">
        <v>935</v>
      </c>
      <c r="C44" s="724"/>
      <c r="D44" s="316" t="s">
        <v>72</v>
      </c>
      <c r="E44" s="319">
        <f>'общий прайс'!E118</f>
        <v>44800</v>
      </c>
      <c r="F44" s="327"/>
      <c r="G44" s="23"/>
      <c r="H44" s="4"/>
      <c r="I44" s="3"/>
    </row>
    <row r="45" spans="2:9" s="238" customFormat="1" ht="15" hidden="1" customHeight="1" x14ac:dyDescent="0.25">
      <c r="B45" s="723" t="s">
        <v>936</v>
      </c>
      <c r="C45" s="724"/>
      <c r="D45" s="316" t="s">
        <v>91</v>
      </c>
      <c r="E45" s="319">
        <f>'общий прайс'!E119</f>
        <v>98300</v>
      </c>
      <c r="F45" s="327"/>
      <c r="G45" s="23"/>
      <c r="H45" s="4"/>
      <c r="I45" s="3"/>
    </row>
    <row r="46" spans="2:9" s="238" customFormat="1" ht="15" hidden="1" customHeight="1" x14ac:dyDescent="0.25">
      <c r="B46" s="723" t="s">
        <v>937</v>
      </c>
      <c r="C46" s="724"/>
      <c r="D46" s="316" t="s">
        <v>91</v>
      </c>
      <c r="E46" s="319">
        <f>'общий прайс'!E120</f>
        <v>101100</v>
      </c>
      <c r="F46" s="327"/>
      <c r="G46" s="9">
        <v>71737</v>
      </c>
      <c r="H46" s="4"/>
      <c r="I46" s="3"/>
    </row>
    <row r="47" spans="2:9" s="238" customFormat="1" ht="15" hidden="1" customHeight="1" thickBot="1" x14ac:dyDescent="0.3">
      <c r="B47" s="723" t="s">
        <v>1231</v>
      </c>
      <c r="C47" s="724"/>
      <c r="D47" s="317" t="s">
        <v>91</v>
      </c>
      <c r="E47" s="319">
        <f>'общий прайс'!E121</f>
        <v>395300</v>
      </c>
      <c r="F47" s="327"/>
      <c r="G47" s="23"/>
      <c r="H47" s="4"/>
      <c r="I47" s="3"/>
    </row>
    <row r="48" spans="2:9" s="238" customFormat="1" ht="15" hidden="1" customHeight="1" thickBot="1" x14ac:dyDescent="0.3">
      <c r="B48" s="727" t="s">
        <v>940</v>
      </c>
      <c r="C48" s="728"/>
      <c r="D48" s="729"/>
      <c r="E48" s="730"/>
      <c r="F48" s="327"/>
      <c r="G48" s="23"/>
      <c r="H48" s="4"/>
      <c r="I48" s="3"/>
    </row>
    <row r="49" spans="2:9" s="238" customFormat="1" ht="15" hidden="1" customHeight="1" x14ac:dyDescent="0.2">
      <c r="B49" s="721" t="s">
        <v>941</v>
      </c>
      <c r="C49" s="722"/>
      <c r="D49" s="329" t="s">
        <v>34</v>
      </c>
      <c r="E49" s="319">
        <f>'общий прайс'!E124</f>
        <v>72900</v>
      </c>
      <c r="F49" s="315"/>
      <c r="G49" s="13">
        <v>57656.98</v>
      </c>
      <c r="H49" s="4"/>
      <c r="I49" s="3"/>
    </row>
    <row r="50" spans="2:9" s="238" customFormat="1" ht="15" hidden="1" customHeight="1" thickBot="1" x14ac:dyDescent="0.25">
      <c r="B50" s="723" t="s">
        <v>942</v>
      </c>
      <c r="C50" s="724"/>
      <c r="D50" s="330" t="s">
        <v>34</v>
      </c>
      <c r="E50" s="319">
        <f>'общий прайс'!E125</f>
        <v>83800</v>
      </c>
      <c r="F50" s="315"/>
      <c r="G50" s="23"/>
      <c r="H50" s="4"/>
      <c r="I50" s="3"/>
    </row>
    <row r="51" spans="2:9" s="238" customFormat="1" ht="15" hidden="1" customHeight="1" thickBot="1" x14ac:dyDescent="0.3">
      <c r="B51" s="727" t="s">
        <v>943</v>
      </c>
      <c r="C51" s="728"/>
      <c r="D51" s="729"/>
      <c r="E51" s="730"/>
      <c r="F51" s="315"/>
      <c r="G51" s="23"/>
      <c r="H51" s="4"/>
      <c r="I51" s="3"/>
    </row>
    <row r="52" spans="2:9" s="238" customFormat="1" ht="32.25" hidden="1" customHeight="1" x14ac:dyDescent="0.2">
      <c r="B52" s="721" t="s">
        <v>944</v>
      </c>
      <c r="C52" s="722"/>
      <c r="D52" s="314" t="s">
        <v>34</v>
      </c>
      <c r="E52" s="319">
        <f>'общий прайс'!E127</f>
        <v>60700</v>
      </c>
      <c r="F52" s="315"/>
      <c r="G52" s="9">
        <v>56458</v>
      </c>
      <c r="H52" s="4"/>
      <c r="I52" s="3"/>
    </row>
    <row r="53" spans="2:9" s="238" customFormat="1" ht="15" hidden="1" customHeight="1" x14ac:dyDescent="0.2">
      <c r="B53" s="721" t="s">
        <v>945</v>
      </c>
      <c r="C53" s="722"/>
      <c r="D53" s="316" t="s">
        <v>34</v>
      </c>
      <c r="E53" s="319">
        <f>'общий прайс'!E128</f>
        <v>81300</v>
      </c>
      <c r="F53" s="315"/>
      <c r="G53" s="23"/>
      <c r="H53" s="4"/>
      <c r="I53" s="3"/>
    </row>
    <row r="54" spans="2:9" s="238" customFormat="1" ht="15" hidden="1" customHeight="1" x14ac:dyDescent="0.2">
      <c r="B54" s="721" t="s">
        <v>946</v>
      </c>
      <c r="C54" s="722"/>
      <c r="D54" s="316" t="s">
        <v>34</v>
      </c>
      <c r="E54" s="319">
        <f>'общий прайс'!E129</f>
        <v>25800</v>
      </c>
      <c r="F54" s="315"/>
      <c r="G54" s="23"/>
      <c r="H54" s="4"/>
      <c r="I54" s="3"/>
    </row>
    <row r="55" spans="2:9" ht="18.75" hidden="1" customHeight="1" x14ac:dyDescent="0.2">
      <c r="B55" s="721" t="s">
        <v>947</v>
      </c>
      <c r="C55" s="722"/>
      <c r="D55" s="316" t="s">
        <v>34</v>
      </c>
      <c r="E55" s="319">
        <f>'общий прайс'!E130</f>
        <v>16200</v>
      </c>
      <c r="F55" s="315"/>
      <c r="G55" s="13">
        <v>15207.35</v>
      </c>
    </row>
    <row r="56" spans="2:9" s="8" customFormat="1" ht="14.25" hidden="1" customHeight="1" thickBot="1" x14ac:dyDescent="0.25">
      <c r="B56" s="723" t="s">
        <v>948</v>
      </c>
      <c r="C56" s="724"/>
      <c r="D56" s="328" t="s">
        <v>34</v>
      </c>
      <c r="E56" s="319">
        <f>'общий прайс'!E131</f>
        <v>36400</v>
      </c>
      <c r="F56" s="331"/>
      <c r="G56" s="170"/>
      <c r="I56" s="3"/>
    </row>
    <row r="57" spans="2:9" s="8" customFormat="1" ht="16.5" customHeight="1" thickBot="1" x14ac:dyDescent="0.25">
      <c r="B57" s="658" t="s">
        <v>949</v>
      </c>
      <c r="C57" s="659"/>
      <c r="D57" s="659"/>
      <c r="E57" s="660"/>
      <c r="F57" s="661"/>
      <c r="G57" s="94"/>
      <c r="I57" s="3"/>
    </row>
    <row r="58" spans="2:9" s="8" customFormat="1" ht="14.25" customHeight="1" x14ac:dyDescent="0.2">
      <c r="B58" s="725" t="s">
        <v>950</v>
      </c>
      <c r="C58" s="726"/>
      <c r="D58" s="39" t="s">
        <v>153</v>
      </c>
      <c r="E58" s="38">
        <f>'общий прайс'!E133</f>
        <v>115401.00000000001</v>
      </c>
      <c r="F58" s="11"/>
      <c r="G58" s="23">
        <v>8.8000000000000007</v>
      </c>
      <c r="I58" s="3"/>
    </row>
    <row r="59" spans="2:9" s="8" customFormat="1" ht="14.25" customHeight="1" x14ac:dyDescent="0.2">
      <c r="B59" s="617" t="s">
        <v>951</v>
      </c>
      <c r="C59" s="717"/>
      <c r="D59" s="36" t="s">
        <v>153</v>
      </c>
      <c r="E59" s="31">
        <f>'общий прайс'!E134</f>
        <v>115401.00000000001</v>
      </c>
      <c r="F59" s="96"/>
      <c r="G59" s="23">
        <v>8.8000000000000007</v>
      </c>
      <c r="I59" s="3"/>
    </row>
    <row r="60" spans="2:9" s="8" customFormat="1" ht="14.25" customHeight="1" x14ac:dyDescent="0.2">
      <c r="B60" s="617" t="s">
        <v>952</v>
      </c>
      <c r="C60" s="717"/>
      <c r="D60" s="36" t="s">
        <v>153</v>
      </c>
      <c r="E60" s="31">
        <f>'общий прайс'!E135</f>
        <v>118360.00000000001</v>
      </c>
      <c r="F60" s="96"/>
      <c r="G60" s="23">
        <v>9.02</v>
      </c>
      <c r="I60" s="3"/>
    </row>
    <row r="61" spans="2:9" s="8" customFormat="1" ht="14.25" customHeight="1" x14ac:dyDescent="0.2">
      <c r="B61" s="617" t="s">
        <v>953</v>
      </c>
      <c r="C61" s="717"/>
      <c r="D61" s="36" t="s">
        <v>153</v>
      </c>
      <c r="E61" s="31">
        <f>'общий прайс'!E136</f>
        <v>67317.25</v>
      </c>
      <c r="F61" s="96"/>
      <c r="G61" s="23">
        <v>4.55</v>
      </c>
      <c r="I61" s="3"/>
    </row>
    <row r="62" spans="2:9" s="8" customFormat="1" ht="14.25" customHeight="1" x14ac:dyDescent="0.2">
      <c r="B62" s="617" t="s">
        <v>954</v>
      </c>
      <c r="C62" s="717"/>
      <c r="D62" s="36" t="s">
        <v>153</v>
      </c>
      <c r="E62" s="31">
        <f>'общий прайс'!E137</f>
        <v>67317.25</v>
      </c>
      <c r="F62" s="96"/>
      <c r="G62" s="23">
        <v>4.55</v>
      </c>
      <c r="H62" s="4"/>
      <c r="I62" s="3"/>
    </row>
    <row r="63" spans="2:9" s="8" customFormat="1" ht="14.25" customHeight="1" x14ac:dyDescent="0.2">
      <c r="B63" s="617" t="s">
        <v>955</v>
      </c>
      <c r="C63" s="717"/>
      <c r="D63" s="36" t="s">
        <v>153</v>
      </c>
      <c r="E63" s="31">
        <f>'общий прайс'!E138</f>
        <v>68796.750000000015</v>
      </c>
      <c r="F63" s="96"/>
      <c r="G63" s="23">
        <v>4.6500000000000004</v>
      </c>
      <c r="H63" s="4"/>
      <c r="I63" s="3"/>
    </row>
    <row r="64" spans="2:9" s="8" customFormat="1" ht="14.25" hidden="1" customHeight="1" x14ac:dyDescent="0.2">
      <c r="B64" s="617" t="s">
        <v>956</v>
      </c>
      <c r="C64" s="717"/>
      <c r="D64" s="36" t="s">
        <v>153</v>
      </c>
      <c r="E64" s="31">
        <f>'общий прайс'!E139</f>
        <v>0</v>
      </c>
      <c r="F64" s="96"/>
      <c r="G64" s="23"/>
      <c r="H64" s="4"/>
      <c r="I64" s="3"/>
    </row>
    <row r="65" spans="2:9" s="8" customFormat="1" ht="14.25" hidden="1" customHeight="1" x14ac:dyDescent="0.2">
      <c r="B65" s="617" t="s">
        <v>957</v>
      </c>
      <c r="C65" s="717"/>
      <c r="D65" s="36" t="s">
        <v>153</v>
      </c>
      <c r="E65" s="31">
        <f>'общий прайс'!E140</f>
        <v>0</v>
      </c>
      <c r="F65" s="96"/>
      <c r="G65" s="23"/>
      <c r="H65" s="4"/>
      <c r="I65" s="3"/>
    </row>
    <row r="66" spans="2:9" s="8" customFormat="1" ht="14.25" hidden="1" customHeight="1" x14ac:dyDescent="0.2">
      <c r="B66" s="617" t="s">
        <v>958</v>
      </c>
      <c r="C66" s="717"/>
      <c r="D66" s="36" t="s">
        <v>153</v>
      </c>
      <c r="E66" s="31">
        <f>'общий прайс'!E141</f>
        <v>0</v>
      </c>
      <c r="F66" s="96"/>
      <c r="G66" s="23"/>
      <c r="H66" s="4"/>
      <c r="I66" s="3"/>
    </row>
    <row r="67" spans="2:9" s="8" customFormat="1" ht="14.25" customHeight="1" x14ac:dyDescent="0.2">
      <c r="B67" s="617" t="s">
        <v>959</v>
      </c>
      <c r="C67" s="717"/>
      <c r="D67" s="36" t="s">
        <v>153</v>
      </c>
      <c r="E67" s="31">
        <f>'общий прайс'!E142</f>
        <v>67317.25</v>
      </c>
      <c r="F67" s="96"/>
      <c r="G67" s="23">
        <v>4.55</v>
      </c>
      <c r="H67" s="4"/>
      <c r="I67" s="3"/>
    </row>
    <row r="68" spans="2:9" s="8" customFormat="1" ht="14.25" customHeight="1" x14ac:dyDescent="0.2">
      <c r="B68" s="617" t="s">
        <v>960</v>
      </c>
      <c r="C68" s="717"/>
      <c r="D68" s="36" t="s">
        <v>153</v>
      </c>
      <c r="E68" s="31">
        <f>'общий прайс'!E143</f>
        <v>68796.750000000015</v>
      </c>
      <c r="F68" s="96"/>
      <c r="G68" s="23">
        <v>4.6500000000000004</v>
      </c>
      <c r="H68" s="4"/>
      <c r="I68" s="3"/>
    </row>
    <row r="69" spans="2:9" s="8" customFormat="1" ht="14.25" hidden="1" customHeight="1" x14ac:dyDescent="0.2">
      <c r="B69" s="617" t="s">
        <v>961</v>
      </c>
      <c r="C69" s="717"/>
      <c r="D69" s="36" t="s">
        <v>153</v>
      </c>
      <c r="E69" s="31">
        <f>'общий прайс'!E144</f>
        <v>0</v>
      </c>
      <c r="F69" s="96"/>
      <c r="G69" s="23"/>
      <c r="I69" s="3"/>
    </row>
    <row r="70" spans="2:9" ht="18.75" hidden="1" customHeight="1" x14ac:dyDescent="0.2">
      <c r="B70" s="617" t="s">
        <v>962</v>
      </c>
      <c r="C70" s="717"/>
      <c r="D70" s="36" t="s">
        <v>153</v>
      </c>
      <c r="E70" s="31">
        <f>'общий прайс'!E145</f>
        <v>0</v>
      </c>
      <c r="F70" s="96"/>
      <c r="G70" s="23"/>
    </row>
    <row r="71" spans="2:9" ht="16.5" customHeight="1" x14ac:dyDescent="0.2">
      <c r="B71" s="718" t="s">
        <v>1675</v>
      </c>
      <c r="C71" s="719"/>
      <c r="D71" s="15" t="s">
        <v>964</v>
      </c>
      <c r="E71" s="187">
        <f>'общий прайс'!E146</f>
        <v>28110.500000000004</v>
      </c>
      <c r="F71" s="98"/>
      <c r="G71" s="23"/>
    </row>
    <row r="72" spans="2:9" s="8" customFormat="1" ht="16.5" customHeight="1" thickBot="1" x14ac:dyDescent="0.25">
      <c r="B72" s="718" t="s">
        <v>963</v>
      </c>
      <c r="C72" s="719"/>
      <c r="D72" s="29" t="s">
        <v>964</v>
      </c>
      <c r="E72" s="28">
        <f>'общий прайс'!E147</f>
        <v>112442.00000000001</v>
      </c>
      <c r="F72" s="98"/>
      <c r="G72" s="23">
        <v>7.81</v>
      </c>
      <c r="H72" s="4"/>
      <c r="I72" s="3"/>
    </row>
    <row r="73" spans="2:9" s="8" customFormat="1" ht="16.149999999999999" customHeight="1" thickBot="1" x14ac:dyDescent="0.25">
      <c r="B73" s="658" t="s">
        <v>965</v>
      </c>
      <c r="C73" s="659"/>
      <c r="D73" s="659"/>
      <c r="E73" s="720"/>
      <c r="F73" s="661"/>
      <c r="G73" s="23"/>
      <c r="H73" s="4"/>
      <c r="I73" s="3"/>
    </row>
    <row r="74" spans="2:9" ht="31.5" customHeight="1" x14ac:dyDescent="0.2">
      <c r="B74" s="710" t="s">
        <v>966</v>
      </c>
      <c r="C74" s="652"/>
      <c r="D74" s="22" t="s">
        <v>967</v>
      </c>
      <c r="E74" s="99">
        <f>'общий прайс'!E149</f>
        <v>70697.399999999994</v>
      </c>
      <c r="F74" s="21"/>
      <c r="G74" s="23">
        <v>61466</v>
      </c>
    </row>
    <row r="75" spans="2:9" s="8" customFormat="1" ht="18.75" customHeight="1" thickBot="1" x14ac:dyDescent="0.25">
      <c r="B75" s="711" t="s">
        <v>968</v>
      </c>
      <c r="C75" s="712"/>
      <c r="D75" s="104" t="s">
        <v>967</v>
      </c>
      <c r="E75" s="11">
        <f>'общий прайс'!E150</f>
        <v>83795.899999999994</v>
      </c>
      <c r="F75" s="10"/>
      <c r="G75" s="23">
        <v>72107</v>
      </c>
      <c r="H75" s="4"/>
      <c r="I75" s="118">
        <v>59796</v>
      </c>
    </row>
    <row r="76" spans="2:9" s="8" customFormat="1" ht="18.75" customHeight="1" thickBot="1" x14ac:dyDescent="0.25">
      <c r="B76" s="632" t="s">
        <v>1595</v>
      </c>
      <c r="C76" s="633"/>
      <c r="D76" s="633"/>
      <c r="E76" s="633"/>
      <c r="F76" s="634"/>
      <c r="G76" s="477"/>
      <c r="H76" s="4"/>
      <c r="I76" s="118"/>
    </row>
    <row r="77" spans="2:9" s="8" customFormat="1" ht="16.5" customHeight="1" x14ac:dyDescent="0.25">
      <c r="B77" s="713" t="s">
        <v>1596</v>
      </c>
      <c r="C77" s="714"/>
      <c r="D77" s="361" t="s">
        <v>91</v>
      </c>
      <c r="E77" s="479">
        <f>'общий прайс'!E257</f>
        <v>47047.199999999997</v>
      </c>
      <c r="F77" s="478"/>
      <c r="G77" s="236">
        <v>44733</v>
      </c>
      <c r="H77" s="4"/>
      <c r="I77" s="118"/>
    </row>
    <row r="78" spans="2:9" s="8" customFormat="1" ht="16.5" customHeight="1" thickBot="1" x14ac:dyDescent="0.3">
      <c r="B78" s="715" t="s">
        <v>1597</v>
      </c>
      <c r="C78" s="716"/>
      <c r="D78" s="480" t="s">
        <v>91</v>
      </c>
      <c r="E78" s="483">
        <f>'общий прайс'!E258</f>
        <v>52078.799999999996</v>
      </c>
      <c r="F78" s="482"/>
      <c r="G78" s="236">
        <v>49580</v>
      </c>
      <c r="H78" s="4"/>
      <c r="I78" s="118"/>
    </row>
    <row r="79" spans="2:9" s="8" customFormat="1" ht="18.75" thickBot="1" x14ac:dyDescent="0.25">
      <c r="B79" s="658" t="s">
        <v>969</v>
      </c>
      <c r="C79" s="659"/>
      <c r="D79" s="659"/>
      <c r="E79" s="659"/>
      <c r="F79" s="661"/>
      <c r="G79" s="23"/>
      <c r="H79" s="4"/>
      <c r="I79" s="118">
        <v>66870</v>
      </c>
    </row>
    <row r="80" spans="2:9" s="8" customFormat="1" ht="15.75" x14ac:dyDescent="0.2">
      <c r="B80" s="710" t="s">
        <v>970</v>
      </c>
      <c r="C80" s="652"/>
      <c r="D80" s="22" t="s">
        <v>34</v>
      </c>
      <c r="E80" s="35">
        <f>'общий прайс'!E152</f>
        <v>69763.199999999997</v>
      </c>
      <c r="F80" s="11"/>
      <c r="G80" s="23"/>
      <c r="H80" s="4"/>
      <c r="I80" s="118">
        <v>57444</v>
      </c>
    </row>
    <row r="81" spans="2:9" s="8" customFormat="1" ht="15.75" x14ac:dyDescent="0.2">
      <c r="B81" s="623" t="s">
        <v>971</v>
      </c>
      <c r="C81" s="662"/>
      <c r="D81" s="15" t="s">
        <v>34</v>
      </c>
      <c r="E81" s="35">
        <f>'общий прайс'!E153</f>
        <v>80371.199999999997</v>
      </c>
      <c r="F81" s="96"/>
      <c r="G81" s="23"/>
      <c r="H81" s="4"/>
      <c r="I81" s="118">
        <v>56796</v>
      </c>
    </row>
    <row r="82" spans="2:9" s="8" customFormat="1" ht="15.75" customHeight="1" x14ac:dyDescent="0.2">
      <c r="B82" s="623" t="s">
        <v>972</v>
      </c>
      <c r="C82" s="662"/>
      <c r="D82" s="15" t="s">
        <v>34</v>
      </c>
      <c r="E82" s="35">
        <f>'общий прайс'!E154</f>
        <v>67142.400000000009</v>
      </c>
      <c r="F82" s="96"/>
      <c r="G82" s="23"/>
      <c r="H82" s="4"/>
      <c r="I82" s="118">
        <v>62400</v>
      </c>
    </row>
    <row r="83" spans="2:9" s="8" customFormat="1" ht="15" customHeight="1" x14ac:dyDescent="0.2">
      <c r="B83" s="623" t="s">
        <v>973</v>
      </c>
      <c r="C83" s="662"/>
      <c r="D83" s="15" t="s">
        <v>34</v>
      </c>
      <c r="E83" s="35">
        <f>'общий прайс'!E155</f>
        <v>66456</v>
      </c>
      <c r="F83" s="96"/>
      <c r="G83" s="23"/>
      <c r="H83" s="4"/>
      <c r="I83" s="3"/>
    </row>
    <row r="84" spans="2:9" s="8" customFormat="1" ht="15" customHeight="1" x14ac:dyDescent="0.2">
      <c r="B84" s="623" t="s">
        <v>974</v>
      </c>
      <c r="C84" s="662"/>
      <c r="D84" s="15" t="s">
        <v>34</v>
      </c>
      <c r="E84" s="35">
        <f>'общий прайс'!E156</f>
        <v>72945.600000000006</v>
      </c>
      <c r="F84" s="96"/>
      <c r="G84" s="23"/>
      <c r="H84" s="4"/>
      <c r="I84" s="3"/>
    </row>
    <row r="85" spans="2:9" s="8" customFormat="1" ht="14.25" customHeight="1" x14ac:dyDescent="0.2">
      <c r="B85" s="705" t="s">
        <v>975</v>
      </c>
      <c r="C85" s="706"/>
      <c r="D85" s="15" t="s">
        <v>881</v>
      </c>
      <c r="E85" s="35">
        <f>'общий прайс'!E157</f>
        <v>43056</v>
      </c>
      <c r="F85" s="96"/>
      <c r="G85" s="23"/>
      <c r="H85" s="4"/>
      <c r="I85" s="3"/>
    </row>
    <row r="86" spans="2:9" s="8" customFormat="1" ht="13.9" customHeight="1" x14ac:dyDescent="0.2">
      <c r="B86" s="705" t="s">
        <v>976</v>
      </c>
      <c r="C86" s="707"/>
      <c r="D86" s="15" t="s">
        <v>881</v>
      </c>
      <c r="E86" s="35">
        <f>'общий прайс'!E158</f>
        <v>50232</v>
      </c>
      <c r="F86" s="96"/>
      <c r="G86" s="23"/>
      <c r="H86" s="4"/>
      <c r="I86" s="3"/>
    </row>
    <row r="87" spans="2:9" s="8" customFormat="1" ht="13.9" customHeight="1" x14ac:dyDescent="0.2">
      <c r="B87" s="705" t="s">
        <v>977</v>
      </c>
      <c r="C87" s="706"/>
      <c r="D87" s="15" t="s">
        <v>881</v>
      </c>
      <c r="E87" s="35">
        <f>'общий прайс'!E159</f>
        <v>32697.600000000002</v>
      </c>
      <c r="F87" s="96"/>
      <c r="G87" s="23"/>
      <c r="H87" s="4"/>
      <c r="I87" s="3"/>
    </row>
    <row r="88" spans="2:9" s="8" customFormat="1" ht="13.9" customHeight="1" x14ac:dyDescent="0.2">
      <c r="B88" s="705" t="s">
        <v>978</v>
      </c>
      <c r="C88" s="707"/>
      <c r="D88" s="15" t="s">
        <v>881</v>
      </c>
      <c r="E88" s="35">
        <f>'общий прайс'!E160</f>
        <v>34444.800000000003</v>
      </c>
      <c r="F88" s="96"/>
      <c r="G88" s="23"/>
      <c r="H88" s="4"/>
      <c r="I88" s="3"/>
    </row>
    <row r="89" spans="2:9" s="8" customFormat="1" ht="13.9" customHeight="1" x14ac:dyDescent="0.2">
      <c r="B89" s="705" t="s">
        <v>979</v>
      </c>
      <c r="C89" s="707"/>
      <c r="D89" s="15" t="s">
        <v>881</v>
      </c>
      <c r="E89" s="35">
        <f>'общий прайс'!E161</f>
        <v>9609.6</v>
      </c>
      <c r="F89" s="96"/>
      <c r="G89" s="23"/>
      <c r="H89" s="4"/>
      <c r="I89" s="3"/>
    </row>
    <row r="90" spans="2:9" s="8" customFormat="1" ht="13.9" customHeight="1" x14ac:dyDescent="0.2">
      <c r="B90" s="705" t="s">
        <v>980</v>
      </c>
      <c r="C90" s="707"/>
      <c r="D90" s="15" t="s">
        <v>881</v>
      </c>
      <c r="E90" s="35">
        <f>'общий прайс'!E162</f>
        <v>17222.400000000001</v>
      </c>
      <c r="F90" s="96"/>
      <c r="G90" s="23"/>
      <c r="H90" s="4"/>
      <c r="I90" s="3"/>
    </row>
    <row r="91" spans="2:9" s="8" customFormat="1" ht="13.9" customHeight="1" x14ac:dyDescent="0.2">
      <c r="B91" s="705" t="s">
        <v>981</v>
      </c>
      <c r="C91" s="707"/>
      <c r="D91" s="15" t="s">
        <v>881</v>
      </c>
      <c r="E91" s="35">
        <f>'общий прайс'!E163</f>
        <v>23587.200000000001</v>
      </c>
      <c r="F91" s="96"/>
      <c r="G91" s="23"/>
      <c r="H91" s="4"/>
      <c r="I91" s="3"/>
    </row>
    <row r="92" spans="2:9" s="8" customFormat="1" ht="13.9" customHeight="1" x14ac:dyDescent="0.2">
      <c r="B92" s="705" t="s">
        <v>982</v>
      </c>
      <c r="C92" s="707"/>
      <c r="D92" s="15" t="s">
        <v>881</v>
      </c>
      <c r="E92" s="35">
        <f>'общий прайс'!E164</f>
        <v>30326.400000000001</v>
      </c>
      <c r="F92" s="96"/>
      <c r="G92" s="23"/>
      <c r="H92" s="4"/>
      <c r="I92" s="3"/>
    </row>
    <row r="93" spans="2:9" s="8" customFormat="1" ht="13.9" customHeight="1" x14ac:dyDescent="0.2">
      <c r="B93" s="705" t="s">
        <v>983</v>
      </c>
      <c r="C93" s="707"/>
      <c r="D93" s="15" t="s">
        <v>881</v>
      </c>
      <c r="E93" s="35">
        <f>'общий прайс'!E165</f>
        <v>30326.400000000001</v>
      </c>
      <c r="F93" s="96"/>
      <c r="G93" s="23"/>
      <c r="H93" s="4"/>
      <c r="I93" s="3"/>
    </row>
    <row r="94" spans="2:9" s="8" customFormat="1" ht="13.9" customHeight="1" x14ac:dyDescent="0.2">
      <c r="B94" s="705" t="s">
        <v>984</v>
      </c>
      <c r="C94" s="707"/>
      <c r="D94" s="15" t="s">
        <v>881</v>
      </c>
      <c r="E94" s="35">
        <f>'общий прайс'!E166</f>
        <v>42307.200000000004</v>
      </c>
      <c r="F94" s="96"/>
      <c r="G94" s="23"/>
      <c r="H94" s="4"/>
      <c r="I94" s="3"/>
    </row>
    <row r="95" spans="2:9" s="8" customFormat="1" ht="13.9" customHeight="1" x14ac:dyDescent="0.2">
      <c r="B95" s="705" t="s">
        <v>985</v>
      </c>
      <c r="C95" s="706"/>
      <c r="D95" s="15" t="s">
        <v>881</v>
      </c>
      <c r="E95" s="35">
        <f>'общий прайс'!E167</f>
        <v>66019.199999999997</v>
      </c>
      <c r="F95" s="96"/>
      <c r="G95" s="23"/>
      <c r="H95" s="4"/>
      <c r="I95" s="3"/>
    </row>
    <row r="96" spans="2:9" s="8" customFormat="1" ht="13.9" customHeight="1" x14ac:dyDescent="0.2">
      <c r="B96" s="705" t="s">
        <v>986</v>
      </c>
      <c r="C96" s="707"/>
      <c r="D96" s="15" t="s">
        <v>881</v>
      </c>
      <c r="E96" s="35">
        <f>'общий прайс'!E168</f>
        <v>29328</v>
      </c>
      <c r="F96" s="96"/>
      <c r="G96" s="23"/>
      <c r="H96" s="4"/>
      <c r="I96" s="3"/>
    </row>
    <row r="97" spans="2:9" s="8" customFormat="1" ht="13.9" customHeight="1" x14ac:dyDescent="0.2">
      <c r="B97" s="705" t="s">
        <v>987</v>
      </c>
      <c r="C97" s="707"/>
      <c r="D97" s="15" t="s">
        <v>881</v>
      </c>
      <c r="E97" s="35">
        <f>'общий прайс'!E169</f>
        <v>27955.200000000001</v>
      </c>
      <c r="F97" s="96"/>
      <c r="G97" s="23"/>
      <c r="H97" s="4"/>
      <c r="I97" s="3"/>
    </row>
    <row r="98" spans="2:9" s="8" customFormat="1" ht="13.9" customHeight="1" x14ac:dyDescent="0.2">
      <c r="B98" s="705" t="s">
        <v>988</v>
      </c>
      <c r="C98" s="707"/>
      <c r="D98" s="15" t="s">
        <v>881</v>
      </c>
      <c r="E98" s="35">
        <f>'общий прайс'!E170</f>
        <v>45302.400000000001</v>
      </c>
      <c r="F98" s="96"/>
      <c r="G98" s="23"/>
      <c r="H98" s="4"/>
      <c r="I98" s="3"/>
    </row>
    <row r="99" spans="2:9" s="8" customFormat="1" ht="15.75" customHeight="1" x14ac:dyDescent="0.2">
      <c r="B99" s="708" t="s">
        <v>989</v>
      </c>
      <c r="C99" s="709"/>
      <c r="D99" s="15" t="s">
        <v>91</v>
      </c>
      <c r="E99" s="95">
        <f>'общий прайс'!E171</f>
        <v>524.16</v>
      </c>
      <c r="F99" s="96"/>
      <c r="G99" s="23"/>
      <c r="H99" s="4"/>
      <c r="I99" s="3"/>
    </row>
    <row r="100" spans="2:9" s="8" customFormat="1" ht="14.25" customHeight="1" x14ac:dyDescent="0.2">
      <c r="B100" s="708" t="s">
        <v>990</v>
      </c>
      <c r="C100" s="709"/>
      <c r="D100" s="15" t="s">
        <v>91</v>
      </c>
      <c r="E100" s="95">
        <f>'общий прайс'!E172</f>
        <v>761.28</v>
      </c>
      <c r="F100" s="96"/>
      <c r="G100" s="23"/>
      <c r="H100" s="4"/>
      <c r="I100" s="3"/>
    </row>
    <row r="101" spans="2:9" s="8" customFormat="1" ht="15.75" customHeight="1" thickBot="1" x14ac:dyDescent="0.25">
      <c r="B101" s="697" t="s">
        <v>991</v>
      </c>
      <c r="C101" s="698"/>
      <c r="D101" s="12" t="s">
        <v>881</v>
      </c>
      <c r="E101" s="35">
        <f>'общий прайс'!E173</f>
        <v>8923.2000000000007</v>
      </c>
      <c r="F101" s="98"/>
      <c r="G101" s="23"/>
      <c r="H101" s="4"/>
      <c r="I101" s="3"/>
    </row>
    <row r="102" spans="2:9" s="8" customFormat="1" ht="15.75" hidden="1" customHeight="1" thickBot="1" x14ac:dyDescent="0.25">
      <c r="B102" s="658" t="s">
        <v>992</v>
      </c>
      <c r="C102" s="659"/>
      <c r="D102" s="659"/>
      <c r="E102" s="660"/>
      <c r="F102" s="661"/>
      <c r="G102" s="170"/>
      <c r="H102" s="4"/>
      <c r="I102" s="3"/>
    </row>
    <row r="103" spans="2:9" s="8" customFormat="1" ht="15.75" hidden="1" customHeight="1" x14ac:dyDescent="0.2">
      <c r="B103" s="699" t="s">
        <v>993</v>
      </c>
      <c r="C103" s="700"/>
      <c r="D103" s="32" t="s">
        <v>34</v>
      </c>
      <c r="E103" s="332">
        <f>G103*13220</f>
        <v>203588</v>
      </c>
      <c r="F103" s="333" t="s">
        <v>80</v>
      </c>
      <c r="G103" s="251">
        <v>15.4</v>
      </c>
      <c r="H103" s="4"/>
      <c r="I103" s="3"/>
    </row>
    <row r="104" spans="2:9" s="8" customFormat="1" ht="15.75" hidden="1" customHeight="1" x14ac:dyDescent="0.2">
      <c r="B104" s="701" t="s">
        <v>994</v>
      </c>
      <c r="C104" s="702"/>
      <c r="D104" s="32" t="s">
        <v>34</v>
      </c>
      <c r="E104" s="334">
        <f>G104*13220</f>
        <v>165250</v>
      </c>
      <c r="F104" s="335" t="s">
        <v>80</v>
      </c>
      <c r="G104" s="251">
        <v>12.5</v>
      </c>
      <c r="H104" s="4"/>
      <c r="I104" s="3"/>
    </row>
    <row r="105" spans="2:9" ht="21" hidden="1" customHeight="1" x14ac:dyDescent="0.2">
      <c r="B105" s="703" t="s">
        <v>995</v>
      </c>
      <c r="C105" s="704"/>
      <c r="D105" s="32" t="s">
        <v>91</v>
      </c>
      <c r="E105" s="334">
        <f>G105*13220</f>
        <v>178602.2</v>
      </c>
      <c r="F105" s="335" t="s">
        <v>80</v>
      </c>
      <c r="G105" s="251">
        <v>13.51</v>
      </c>
    </row>
    <row r="106" spans="2:9" ht="16.5" hidden="1" thickBot="1" x14ac:dyDescent="0.25">
      <c r="B106" s="703" t="s">
        <v>996</v>
      </c>
      <c r="C106" s="704"/>
      <c r="D106" s="32" t="s">
        <v>34</v>
      </c>
      <c r="E106" s="336">
        <f>G106*13220</f>
        <v>115807.2</v>
      </c>
      <c r="F106" s="337" t="s">
        <v>80</v>
      </c>
      <c r="G106" s="251">
        <v>8.76</v>
      </c>
    </row>
    <row r="107" spans="2:9" s="8" customFormat="1" ht="18" customHeight="1" thickBot="1" x14ac:dyDescent="0.25">
      <c r="B107" s="658" t="s">
        <v>997</v>
      </c>
      <c r="C107" s="659"/>
      <c r="D107" s="659"/>
      <c r="E107" s="659"/>
      <c r="F107" s="661"/>
      <c r="G107" s="94"/>
      <c r="H107" s="4"/>
      <c r="I107" s="3"/>
    </row>
    <row r="108" spans="2:9" s="8" customFormat="1" ht="13.5" customHeight="1" thickBot="1" x14ac:dyDescent="0.25">
      <c r="B108" s="693" t="s">
        <v>998</v>
      </c>
      <c r="C108" s="694"/>
      <c r="D108" s="338"/>
      <c r="E108" s="339"/>
      <c r="F108" s="340"/>
      <c r="G108" s="23"/>
      <c r="H108" s="4"/>
      <c r="I108" s="3"/>
    </row>
    <row r="109" spans="2:9" s="8" customFormat="1" ht="13.5" customHeight="1" x14ac:dyDescent="0.2">
      <c r="B109" s="695" t="s">
        <v>999</v>
      </c>
      <c r="C109" s="696"/>
      <c r="D109" s="341" t="s">
        <v>94</v>
      </c>
      <c r="E109" s="342">
        <f>'общий прайс'!E181</f>
        <v>63776.999999999993</v>
      </c>
      <c r="F109" s="343"/>
      <c r="G109" s="9">
        <v>48471</v>
      </c>
      <c r="H109" s="4"/>
      <c r="I109" s="3"/>
    </row>
    <row r="110" spans="2:9" s="8" customFormat="1" ht="13.5" customHeight="1" x14ac:dyDescent="0.2">
      <c r="B110" s="682" t="s">
        <v>1000</v>
      </c>
      <c r="C110" s="683"/>
      <c r="D110" s="344" t="s">
        <v>94</v>
      </c>
      <c r="E110" s="345">
        <f>'общий прайс'!E182</f>
        <v>24722.6</v>
      </c>
      <c r="F110" s="343"/>
      <c r="G110" s="9">
        <v>18292</v>
      </c>
      <c r="H110" s="4"/>
      <c r="I110" s="3"/>
    </row>
    <row r="111" spans="2:9" s="8" customFormat="1" ht="13.5" customHeight="1" x14ac:dyDescent="0.2">
      <c r="B111" s="682" t="s">
        <v>1001</v>
      </c>
      <c r="C111" s="683"/>
      <c r="D111" s="344" t="s">
        <v>94</v>
      </c>
      <c r="E111" s="345">
        <f>'общий прайс'!E183</f>
        <v>11641</v>
      </c>
      <c r="F111" s="343"/>
      <c r="G111" s="9">
        <v>8695</v>
      </c>
      <c r="H111" s="4"/>
      <c r="I111" s="3"/>
    </row>
    <row r="112" spans="2:9" s="8" customFormat="1" ht="13.5" customHeight="1" x14ac:dyDescent="0.2">
      <c r="B112" s="682" t="s">
        <v>1002</v>
      </c>
      <c r="C112" s="683"/>
      <c r="D112" s="344" t="s">
        <v>94</v>
      </c>
      <c r="E112" s="345">
        <f>'общий прайс'!E184</f>
        <v>7706.9999999999991</v>
      </c>
      <c r="F112" s="343"/>
      <c r="G112" s="23">
        <v>5663</v>
      </c>
      <c r="H112" s="4"/>
      <c r="I112" s="3"/>
    </row>
    <row r="113" spans="2:9" s="8" customFormat="1" ht="13.5" customHeight="1" x14ac:dyDescent="0.2">
      <c r="B113" s="682" t="s">
        <v>1003</v>
      </c>
      <c r="C113" s="683"/>
      <c r="D113" s="344" t="s">
        <v>94</v>
      </c>
      <c r="E113" s="345">
        <f>'общий прайс'!E185</f>
        <v>37709</v>
      </c>
      <c r="F113" s="343"/>
      <c r="G113" s="9">
        <v>27594</v>
      </c>
      <c r="H113" s="4"/>
      <c r="I113" s="3"/>
    </row>
    <row r="114" spans="2:9" s="8" customFormat="1" ht="13.5" customHeight="1" x14ac:dyDescent="0.2">
      <c r="B114" s="682" t="s">
        <v>1004</v>
      </c>
      <c r="C114" s="683"/>
      <c r="D114" s="344" t="s">
        <v>94</v>
      </c>
      <c r="E114" s="345">
        <f>'общий прайс'!E186</f>
        <v>76622</v>
      </c>
      <c r="F114" s="343"/>
      <c r="G114" s="9">
        <v>55972</v>
      </c>
      <c r="H114" s="4"/>
      <c r="I114" s="3"/>
    </row>
    <row r="115" spans="2:9" s="8" customFormat="1" ht="13.5" customHeight="1" x14ac:dyDescent="0.2">
      <c r="B115" s="682" t="s">
        <v>1005</v>
      </c>
      <c r="C115" s="683"/>
      <c r="D115" s="344" t="s">
        <v>94</v>
      </c>
      <c r="E115" s="345">
        <f>'общий прайс'!E187</f>
        <v>44618</v>
      </c>
      <c r="F115" s="343"/>
      <c r="G115" s="9">
        <v>32631</v>
      </c>
      <c r="H115" s="4"/>
      <c r="I115" s="3"/>
    </row>
    <row r="116" spans="2:9" s="8" customFormat="1" ht="13.5" customHeight="1" x14ac:dyDescent="0.2">
      <c r="B116" s="682" t="s">
        <v>1006</v>
      </c>
      <c r="C116" s="683"/>
      <c r="D116" s="344" t="s">
        <v>94</v>
      </c>
      <c r="E116" s="345">
        <f>'общий прайс'!E188</f>
        <v>80109.399999999994</v>
      </c>
      <c r="F116" s="343"/>
      <c r="G116" s="9">
        <v>56350</v>
      </c>
      <c r="H116" s="4"/>
      <c r="I116" s="3"/>
    </row>
    <row r="117" spans="2:9" s="8" customFormat="1" ht="13.5" customHeight="1" x14ac:dyDescent="0.2">
      <c r="B117" s="682" t="s">
        <v>1007</v>
      </c>
      <c r="C117" s="683"/>
      <c r="D117" s="344" t="s">
        <v>94</v>
      </c>
      <c r="E117" s="345">
        <f>'общий прайс'!E189</f>
        <v>28506.799999999999</v>
      </c>
      <c r="F117" s="343"/>
      <c r="G117" s="9">
        <v>20362</v>
      </c>
      <c r="H117" s="4"/>
      <c r="I117" s="3"/>
    </row>
    <row r="118" spans="2:9" s="8" customFormat="1" ht="13.5" customHeight="1" x14ac:dyDescent="0.2">
      <c r="B118" s="682" t="s">
        <v>1008</v>
      </c>
      <c r="C118" s="683"/>
      <c r="D118" s="344" t="s">
        <v>94</v>
      </c>
      <c r="E118" s="345">
        <f>'общий прайс'!E190</f>
        <v>16091.599999999999</v>
      </c>
      <c r="F118" s="343"/>
      <c r="G118" s="9">
        <v>10704</v>
      </c>
      <c r="H118" s="4"/>
      <c r="I118" s="3"/>
    </row>
    <row r="119" spans="2:9" s="8" customFormat="1" ht="13.5" customHeight="1" x14ac:dyDescent="0.2">
      <c r="B119" s="682" t="s">
        <v>1009</v>
      </c>
      <c r="C119" s="683"/>
      <c r="D119" s="344" t="s">
        <v>94</v>
      </c>
      <c r="E119" s="345">
        <f>'общий прайс'!E191</f>
        <v>10745</v>
      </c>
      <c r="F119" s="343"/>
      <c r="G119" s="9">
        <v>7818</v>
      </c>
      <c r="H119" s="4"/>
      <c r="I119" s="3"/>
    </row>
    <row r="120" spans="2:9" s="8" customFormat="1" ht="13.5" customHeight="1" x14ac:dyDescent="0.2">
      <c r="B120" s="682" t="s">
        <v>1010</v>
      </c>
      <c r="C120" s="683"/>
      <c r="D120" s="344" t="s">
        <v>94</v>
      </c>
      <c r="E120" s="345">
        <f>'общий прайс'!E192</f>
        <v>24208.799999999999</v>
      </c>
      <c r="F120" s="343"/>
      <c r="G120" s="9">
        <v>17583</v>
      </c>
      <c r="H120" s="4"/>
      <c r="I120" s="3"/>
    </row>
    <row r="121" spans="2:9" s="8" customFormat="1" ht="14.25" customHeight="1" thickBot="1" x14ac:dyDescent="0.25">
      <c r="B121" s="684" t="s">
        <v>1011</v>
      </c>
      <c r="C121" s="685"/>
      <c r="D121" s="344" t="s">
        <v>94</v>
      </c>
      <c r="E121" s="432">
        <f>'общий прайс'!E193</f>
        <v>26283.599999999999</v>
      </c>
      <c r="F121" s="346"/>
      <c r="G121" s="175">
        <v>19000</v>
      </c>
      <c r="H121" s="4"/>
      <c r="I121" s="3"/>
    </row>
    <row r="122" spans="2:9" ht="25.15" hidden="1" customHeight="1" x14ac:dyDescent="0.2">
      <c r="B122" s="686" t="s">
        <v>1012</v>
      </c>
      <c r="C122" s="687"/>
      <c r="D122" s="347" t="s">
        <v>94</v>
      </c>
      <c r="E122" s="433">
        <f>G122*1.4</f>
        <v>25.031999999999996</v>
      </c>
      <c r="F122" s="348"/>
      <c r="G122" s="149">
        <v>17.88</v>
      </c>
    </row>
    <row r="123" spans="2:9" s="8" customFormat="1" ht="14.25" hidden="1" customHeight="1" thickBot="1" x14ac:dyDescent="0.25">
      <c r="B123" s="688" t="s">
        <v>1013</v>
      </c>
      <c r="C123" s="689"/>
      <c r="D123" s="349" t="s">
        <v>94</v>
      </c>
      <c r="E123" s="350">
        <f>G123*1.4</f>
        <v>25.018000000000001</v>
      </c>
      <c r="F123" s="346"/>
      <c r="G123" s="149">
        <v>17.87</v>
      </c>
      <c r="H123" s="4"/>
      <c r="I123" s="3"/>
    </row>
    <row r="124" spans="2:9" s="8" customFormat="1" ht="14.25" hidden="1" customHeight="1" thickBot="1" x14ac:dyDescent="0.25">
      <c r="B124" s="690" t="s">
        <v>1014</v>
      </c>
      <c r="C124" s="691"/>
      <c r="D124" s="691"/>
      <c r="E124" s="691"/>
      <c r="F124" s="692"/>
      <c r="G124" s="23"/>
      <c r="H124" s="4"/>
      <c r="I124" s="3"/>
    </row>
    <row r="125" spans="2:9" s="8" customFormat="1" ht="14.25" hidden="1" customHeight="1" x14ac:dyDescent="0.2">
      <c r="B125" s="678" t="s">
        <v>1015</v>
      </c>
      <c r="C125" s="679"/>
      <c r="D125" s="351" t="s">
        <v>91</v>
      </c>
      <c r="E125" s="352">
        <v>112020</v>
      </c>
      <c r="F125" s="353"/>
      <c r="G125" s="23"/>
      <c r="H125" s="4"/>
      <c r="I125" s="3"/>
    </row>
    <row r="126" spans="2:9" s="8" customFormat="1" ht="14.25" hidden="1" customHeight="1" x14ac:dyDescent="0.2">
      <c r="B126" s="674" t="s">
        <v>1016</v>
      </c>
      <c r="C126" s="675"/>
      <c r="D126" s="354" t="s">
        <v>91</v>
      </c>
      <c r="E126" s="355">
        <v>19980</v>
      </c>
      <c r="F126" s="356"/>
      <c r="G126" s="23"/>
      <c r="H126" s="4"/>
      <c r="I126" s="3"/>
    </row>
    <row r="127" spans="2:9" s="8" customFormat="1" ht="14.25" hidden="1" customHeight="1" x14ac:dyDescent="0.2">
      <c r="B127" s="674" t="s">
        <v>1017</v>
      </c>
      <c r="C127" s="675"/>
      <c r="D127" s="354" t="s">
        <v>91</v>
      </c>
      <c r="E127" s="355">
        <v>10620</v>
      </c>
      <c r="F127" s="356"/>
      <c r="G127" s="23"/>
      <c r="H127" s="4"/>
      <c r="I127" s="3"/>
    </row>
    <row r="128" spans="2:9" s="8" customFormat="1" ht="14.25" hidden="1" customHeight="1" x14ac:dyDescent="0.2">
      <c r="B128" s="674" t="s">
        <v>1018</v>
      </c>
      <c r="C128" s="675"/>
      <c r="D128" s="354" t="s">
        <v>91</v>
      </c>
      <c r="E128" s="355">
        <v>10620</v>
      </c>
      <c r="F128" s="356"/>
      <c r="G128" s="23"/>
      <c r="H128" s="4"/>
      <c r="I128" s="3"/>
    </row>
    <row r="129" spans="2:9" s="8" customFormat="1" ht="14.25" hidden="1" customHeight="1" x14ac:dyDescent="0.2">
      <c r="B129" s="680" t="s">
        <v>1019</v>
      </c>
      <c r="C129" s="681"/>
      <c r="D129" s="354" t="s">
        <v>91</v>
      </c>
      <c r="E129" s="355">
        <v>75060</v>
      </c>
      <c r="F129" s="356"/>
      <c r="G129" s="23"/>
      <c r="H129" s="4"/>
      <c r="I129" s="3"/>
    </row>
    <row r="130" spans="2:9" s="8" customFormat="1" ht="14.25" hidden="1" customHeight="1" x14ac:dyDescent="0.2">
      <c r="B130" s="674" t="s">
        <v>1020</v>
      </c>
      <c r="C130" s="675"/>
      <c r="D130" s="354" t="s">
        <v>91</v>
      </c>
      <c r="E130" s="355">
        <v>112860</v>
      </c>
      <c r="F130" s="356"/>
      <c r="G130" s="23"/>
      <c r="H130" s="4"/>
      <c r="I130" s="3"/>
    </row>
    <row r="131" spans="2:9" s="8" customFormat="1" ht="14.25" hidden="1" customHeight="1" x14ac:dyDescent="0.2">
      <c r="B131" s="674" t="s">
        <v>1021</v>
      </c>
      <c r="C131" s="675"/>
      <c r="D131" s="354" t="s">
        <v>91</v>
      </c>
      <c r="E131" s="355">
        <v>123720</v>
      </c>
      <c r="F131" s="356"/>
      <c r="G131" s="23"/>
      <c r="H131" s="4"/>
      <c r="I131" s="3"/>
    </row>
    <row r="132" spans="2:9" s="8" customFormat="1" ht="14.25" hidden="1" customHeight="1" x14ac:dyDescent="0.2">
      <c r="B132" s="674" t="s">
        <v>1022</v>
      </c>
      <c r="C132" s="675"/>
      <c r="D132" s="354" t="s">
        <v>91</v>
      </c>
      <c r="E132" s="355">
        <v>112860</v>
      </c>
      <c r="F132" s="356"/>
      <c r="G132" s="23"/>
      <c r="H132" s="4"/>
      <c r="I132" s="3"/>
    </row>
    <row r="133" spans="2:9" s="8" customFormat="1" ht="14.25" hidden="1" customHeight="1" x14ac:dyDescent="0.2">
      <c r="B133" s="674" t="s">
        <v>1023</v>
      </c>
      <c r="C133" s="675"/>
      <c r="D133" s="354" t="s">
        <v>91</v>
      </c>
      <c r="E133" s="355">
        <v>13380</v>
      </c>
      <c r="F133" s="356"/>
      <c r="G133" s="23"/>
      <c r="H133" s="4"/>
      <c r="I133" s="3"/>
    </row>
    <row r="134" spans="2:9" s="8" customFormat="1" ht="14.25" hidden="1" customHeight="1" x14ac:dyDescent="0.2">
      <c r="B134" s="674" t="s">
        <v>1024</v>
      </c>
      <c r="C134" s="675"/>
      <c r="D134" s="354" t="s">
        <v>91</v>
      </c>
      <c r="E134" s="355">
        <v>128100</v>
      </c>
      <c r="F134" s="356"/>
      <c r="G134" s="23"/>
      <c r="H134" s="4"/>
      <c r="I134" s="3"/>
    </row>
    <row r="135" spans="2:9" s="8" customFormat="1" ht="14.25" hidden="1" customHeight="1" x14ac:dyDescent="0.2">
      <c r="B135" s="674" t="s">
        <v>1025</v>
      </c>
      <c r="C135" s="675"/>
      <c r="D135" s="354" t="s">
        <v>91</v>
      </c>
      <c r="E135" s="355">
        <v>85380</v>
      </c>
      <c r="F135" s="356"/>
      <c r="G135" s="23"/>
      <c r="H135" s="4"/>
      <c r="I135" s="3"/>
    </row>
    <row r="136" spans="2:9" s="8" customFormat="1" ht="14.25" hidden="1" customHeight="1" x14ac:dyDescent="0.2">
      <c r="B136" s="674" t="s">
        <v>1026</v>
      </c>
      <c r="C136" s="675"/>
      <c r="D136" s="354" t="s">
        <v>91</v>
      </c>
      <c r="E136" s="355">
        <v>140400</v>
      </c>
      <c r="F136" s="356"/>
      <c r="G136" s="23"/>
      <c r="H136" s="4"/>
      <c r="I136" s="3"/>
    </row>
    <row r="137" spans="2:9" s="8" customFormat="1" ht="14.25" hidden="1" customHeight="1" x14ac:dyDescent="0.2">
      <c r="B137" s="674" t="s">
        <v>1027</v>
      </c>
      <c r="C137" s="675"/>
      <c r="D137" s="354" t="s">
        <v>91</v>
      </c>
      <c r="E137" s="355">
        <v>58800</v>
      </c>
      <c r="F137" s="356"/>
      <c r="G137" s="23"/>
      <c r="H137" s="4"/>
      <c r="I137" s="3"/>
    </row>
    <row r="138" spans="2:9" s="8" customFormat="1" ht="14.25" hidden="1" customHeight="1" x14ac:dyDescent="0.2">
      <c r="B138" s="674" t="s">
        <v>1028</v>
      </c>
      <c r="C138" s="675"/>
      <c r="D138" s="354" t="s">
        <v>91</v>
      </c>
      <c r="E138" s="355">
        <v>17040</v>
      </c>
      <c r="F138" s="356"/>
      <c r="G138" s="23"/>
      <c r="H138" s="4"/>
      <c r="I138" s="3"/>
    </row>
    <row r="139" spans="2:9" s="8" customFormat="1" ht="14.25" hidden="1" customHeight="1" x14ac:dyDescent="0.2">
      <c r="B139" s="674" t="s">
        <v>1029</v>
      </c>
      <c r="C139" s="675"/>
      <c r="D139" s="354" t="s">
        <v>91</v>
      </c>
      <c r="E139" s="355">
        <v>14160</v>
      </c>
      <c r="F139" s="356"/>
      <c r="G139" s="23"/>
      <c r="H139" s="4"/>
      <c r="I139" s="3"/>
    </row>
    <row r="140" spans="2:9" s="8" customFormat="1" ht="14.25" hidden="1" customHeight="1" x14ac:dyDescent="0.2">
      <c r="B140" s="674" t="s">
        <v>1030</v>
      </c>
      <c r="C140" s="675"/>
      <c r="D140" s="354" t="s">
        <v>91</v>
      </c>
      <c r="E140" s="355">
        <v>35220</v>
      </c>
      <c r="F140" s="356"/>
      <c r="G140" s="23"/>
      <c r="H140" s="4"/>
      <c r="I140" s="3"/>
    </row>
    <row r="141" spans="2:9" ht="25.15" hidden="1" customHeight="1" x14ac:dyDescent="0.2">
      <c r="B141" s="674" t="s">
        <v>1031</v>
      </c>
      <c r="C141" s="675"/>
      <c r="D141" s="354" t="s">
        <v>91</v>
      </c>
      <c r="E141" s="355">
        <v>6960</v>
      </c>
      <c r="F141" s="356"/>
      <c r="G141" s="23"/>
    </row>
    <row r="142" spans="2:9" s="8" customFormat="1" ht="13.9" hidden="1" customHeight="1" thickBot="1" x14ac:dyDescent="0.25">
      <c r="B142" s="676" t="s">
        <v>1032</v>
      </c>
      <c r="C142" s="677"/>
      <c r="D142" s="357" t="s">
        <v>91</v>
      </c>
      <c r="E142" s="358">
        <v>360</v>
      </c>
      <c r="F142" s="359"/>
      <c r="G142" s="23"/>
      <c r="H142" s="360">
        <v>30600</v>
      </c>
      <c r="I142" s="3"/>
    </row>
    <row r="143" spans="2:9" s="8" customFormat="1" ht="13.9" hidden="1" customHeight="1" thickBot="1" x14ac:dyDescent="0.25">
      <c r="B143" s="669" t="s">
        <v>1033</v>
      </c>
      <c r="C143" s="670"/>
      <c r="D143" s="670"/>
      <c r="E143" s="670"/>
      <c r="F143" s="671"/>
      <c r="G143" s="23"/>
      <c r="H143" s="360">
        <v>36200</v>
      </c>
      <c r="I143" s="3"/>
    </row>
    <row r="144" spans="2:9" s="8" customFormat="1" ht="13.9" hidden="1" customHeight="1" x14ac:dyDescent="0.25">
      <c r="B144" s="672" t="s">
        <v>1034</v>
      </c>
      <c r="C144" s="673"/>
      <c r="D144" s="361" t="s">
        <v>881</v>
      </c>
      <c r="E144" s="362">
        <f t="shared" ref="E144:E183" si="0">H142*1.2</f>
        <v>36720</v>
      </c>
      <c r="F144" s="363"/>
      <c r="G144" s="364"/>
      <c r="H144" s="360">
        <v>41500</v>
      </c>
      <c r="I144" s="3"/>
    </row>
    <row r="145" spans="2:9" s="8" customFormat="1" ht="13.9" hidden="1" customHeight="1" x14ac:dyDescent="0.25">
      <c r="B145" s="665" t="s">
        <v>1035</v>
      </c>
      <c r="C145" s="666"/>
      <c r="D145" s="365" t="s">
        <v>881</v>
      </c>
      <c r="E145" s="366">
        <f t="shared" si="0"/>
        <v>43440</v>
      </c>
      <c r="F145" s="367"/>
      <c r="G145" s="364"/>
      <c r="H145" s="360">
        <v>44500</v>
      </c>
      <c r="I145" s="3"/>
    </row>
    <row r="146" spans="2:9" s="8" customFormat="1" ht="13.9" hidden="1" customHeight="1" x14ac:dyDescent="0.25">
      <c r="B146" s="665" t="s">
        <v>1036</v>
      </c>
      <c r="C146" s="666"/>
      <c r="D146" s="365" t="s">
        <v>881</v>
      </c>
      <c r="E146" s="366">
        <f t="shared" si="0"/>
        <v>49800</v>
      </c>
      <c r="F146" s="367"/>
      <c r="G146" s="364"/>
      <c r="H146" s="360">
        <v>52750</v>
      </c>
      <c r="I146" s="3"/>
    </row>
    <row r="147" spans="2:9" s="8" customFormat="1" ht="13.9" hidden="1" customHeight="1" x14ac:dyDescent="0.25">
      <c r="B147" s="665" t="s">
        <v>1037</v>
      </c>
      <c r="C147" s="666"/>
      <c r="D147" s="365" t="s">
        <v>881</v>
      </c>
      <c r="E147" s="366">
        <f t="shared" si="0"/>
        <v>53400</v>
      </c>
      <c r="F147" s="367"/>
      <c r="G147" s="364"/>
      <c r="H147" s="360">
        <v>58400</v>
      </c>
      <c r="I147" s="3"/>
    </row>
    <row r="148" spans="2:9" s="8" customFormat="1" ht="13.9" hidden="1" customHeight="1" x14ac:dyDescent="0.25">
      <c r="B148" s="665" t="s">
        <v>1038</v>
      </c>
      <c r="C148" s="666"/>
      <c r="D148" s="365" t="s">
        <v>881</v>
      </c>
      <c r="E148" s="366">
        <f t="shared" si="0"/>
        <v>63300</v>
      </c>
      <c r="F148" s="367"/>
      <c r="G148" s="364"/>
      <c r="H148" s="360">
        <v>24600</v>
      </c>
      <c r="I148" s="3"/>
    </row>
    <row r="149" spans="2:9" s="8" customFormat="1" ht="13.9" hidden="1" customHeight="1" x14ac:dyDescent="0.25">
      <c r="B149" s="665" t="s">
        <v>1039</v>
      </c>
      <c r="C149" s="666"/>
      <c r="D149" s="365" t="s">
        <v>881</v>
      </c>
      <c r="E149" s="366">
        <f t="shared" si="0"/>
        <v>70080</v>
      </c>
      <c r="F149" s="367"/>
      <c r="G149" s="364"/>
      <c r="H149" s="360">
        <v>30300</v>
      </c>
      <c r="I149" s="3"/>
    </row>
    <row r="150" spans="2:9" s="8" customFormat="1" ht="13.9" hidden="1" customHeight="1" x14ac:dyDescent="0.25">
      <c r="B150" s="665" t="s">
        <v>1040</v>
      </c>
      <c r="C150" s="666"/>
      <c r="D150" s="365" t="s">
        <v>881</v>
      </c>
      <c r="E150" s="366">
        <f t="shared" si="0"/>
        <v>29520</v>
      </c>
      <c r="F150" s="367"/>
      <c r="G150" s="364"/>
      <c r="H150" s="360">
        <v>36350</v>
      </c>
      <c r="I150" s="3"/>
    </row>
    <row r="151" spans="2:9" s="8" customFormat="1" ht="13.9" hidden="1" customHeight="1" x14ac:dyDescent="0.25">
      <c r="B151" s="665" t="s">
        <v>1041</v>
      </c>
      <c r="C151" s="666"/>
      <c r="D151" s="365" t="s">
        <v>881</v>
      </c>
      <c r="E151" s="366">
        <f t="shared" si="0"/>
        <v>36360</v>
      </c>
      <c r="F151" s="367"/>
      <c r="G151" s="364"/>
      <c r="H151" s="360">
        <v>40000</v>
      </c>
      <c r="I151" s="3"/>
    </row>
    <row r="152" spans="2:9" s="8" customFormat="1" ht="13.9" hidden="1" customHeight="1" x14ac:dyDescent="0.25">
      <c r="B152" s="665" t="s">
        <v>1042</v>
      </c>
      <c r="C152" s="666"/>
      <c r="D152" s="365" t="s">
        <v>881</v>
      </c>
      <c r="E152" s="366">
        <f t="shared" si="0"/>
        <v>43620</v>
      </c>
      <c r="F152" s="367"/>
      <c r="G152" s="364"/>
      <c r="H152" s="360">
        <v>31900</v>
      </c>
      <c r="I152" s="3"/>
    </row>
    <row r="153" spans="2:9" s="8" customFormat="1" ht="13.9" hidden="1" customHeight="1" x14ac:dyDescent="0.25">
      <c r="B153" s="665" t="s">
        <v>1043</v>
      </c>
      <c r="C153" s="666"/>
      <c r="D153" s="365" t="s">
        <v>881</v>
      </c>
      <c r="E153" s="366">
        <f t="shared" si="0"/>
        <v>48000</v>
      </c>
      <c r="F153" s="367"/>
      <c r="G153" s="364"/>
      <c r="H153" s="360">
        <v>40500</v>
      </c>
      <c r="I153" s="3"/>
    </row>
    <row r="154" spans="2:9" s="8" customFormat="1" ht="13.9" hidden="1" customHeight="1" x14ac:dyDescent="0.25">
      <c r="B154" s="665" t="s">
        <v>1044</v>
      </c>
      <c r="C154" s="666"/>
      <c r="D154" s="365" t="s">
        <v>91</v>
      </c>
      <c r="E154" s="366">
        <f t="shared" si="0"/>
        <v>38280</v>
      </c>
      <c r="F154" s="367"/>
      <c r="G154" s="364"/>
      <c r="H154" s="360">
        <v>52000</v>
      </c>
      <c r="I154" s="3"/>
    </row>
    <row r="155" spans="2:9" s="8" customFormat="1" ht="13.9" hidden="1" customHeight="1" x14ac:dyDescent="0.25">
      <c r="B155" s="665" t="s">
        <v>1045</v>
      </c>
      <c r="C155" s="666"/>
      <c r="D155" s="365" t="s">
        <v>91</v>
      </c>
      <c r="E155" s="366">
        <f t="shared" si="0"/>
        <v>48600</v>
      </c>
      <c r="F155" s="367"/>
      <c r="G155" s="364"/>
      <c r="H155" s="360">
        <v>52000</v>
      </c>
      <c r="I155" s="3"/>
    </row>
    <row r="156" spans="2:9" s="8" customFormat="1" ht="13.9" hidden="1" customHeight="1" x14ac:dyDescent="0.25">
      <c r="B156" s="665" t="s">
        <v>1046</v>
      </c>
      <c r="C156" s="666"/>
      <c r="D156" s="365" t="s">
        <v>91</v>
      </c>
      <c r="E156" s="366">
        <f t="shared" si="0"/>
        <v>62400</v>
      </c>
      <c r="F156" s="367"/>
      <c r="G156" s="364"/>
      <c r="H156" s="360">
        <v>62400</v>
      </c>
      <c r="I156" s="3"/>
    </row>
    <row r="157" spans="2:9" s="8" customFormat="1" ht="13.9" hidden="1" customHeight="1" x14ac:dyDescent="0.25">
      <c r="B157" s="665" t="s">
        <v>1047</v>
      </c>
      <c r="C157" s="666"/>
      <c r="D157" s="365" t="s">
        <v>91</v>
      </c>
      <c r="E157" s="366">
        <f t="shared" si="0"/>
        <v>62400</v>
      </c>
      <c r="F157" s="367"/>
      <c r="G157" s="364"/>
      <c r="H157" s="360">
        <v>78000</v>
      </c>
      <c r="I157" s="3"/>
    </row>
    <row r="158" spans="2:9" s="8" customFormat="1" ht="13.9" hidden="1" customHeight="1" x14ac:dyDescent="0.25">
      <c r="B158" s="665" t="s">
        <v>1048</v>
      </c>
      <c r="C158" s="666"/>
      <c r="D158" s="365" t="s">
        <v>91</v>
      </c>
      <c r="E158" s="366">
        <f t="shared" si="0"/>
        <v>74880</v>
      </c>
      <c r="F158" s="367"/>
      <c r="G158" s="364"/>
      <c r="H158" s="360">
        <v>34800</v>
      </c>
      <c r="I158" s="3"/>
    </row>
    <row r="159" spans="2:9" s="8" customFormat="1" ht="13.9" hidden="1" customHeight="1" x14ac:dyDescent="0.25">
      <c r="B159" s="665" t="s">
        <v>1049</v>
      </c>
      <c r="C159" s="666"/>
      <c r="D159" s="365" t="s">
        <v>91</v>
      </c>
      <c r="E159" s="366">
        <f t="shared" si="0"/>
        <v>93600</v>
      </c>
      <c r="F159" s="367"/>
      <c r="G159" s="364"/>
      <c r="H159" s="360">
        <v>45000</v>
      </c>
      <c r="I159" s="3"/>
    </row>
    <row r="160" spans="2:9" s="8" customFormat="1" ht="13.9" hidden="1" customHeight="1" x14ac:dyDescent="0.25">
      <c r="B160" s="665" t="s">
        <v>1050</v>
      </c>
      <c r="C160" s="666"/>
      <c r="D160" s="365" t="s">
        <v>91</v>
      </c>
      <c r="E160" s="366">
        <f t="shared" si="0"/>
        <v>41760</v>
      </c>
      <c r="F160" s="367"/>
      <c r="G160" s="364"/>
      <c r="H160" s="360">
        <v>60000</v>
      </c>
      <c r="I160" s="3"/>
    </row>
    <row r="161" spans="2:9" s="8" customFormat="1" ht="13.9" hidden="1" customHeight="1" x14ac:dyDescent="0.25">
      <c r="B161" s="665" t="s">
        <v>1051</v>
      </c>
      <c r="C161" s="666"/>
      <c r="D161" s="365" t="s">
        <v>91</v>
      </c>
      <c r="E161" s="366">
        <f t="shared" si="0"/>
        <v>54000</v>
      </c>
      <c r="F161" s="367"/>
      <c r="G161" s="364"/>
      <c r="H161" s="360">
        <v>60000</v>
      </c>
      <c r="I161" s="3"/>
    </row>
    <row r="162" spans="2:9" s="8" customFormat="1" ht="13.9" hidden="1" customHeight="1" x14ac:dyDescent="0.25">
      <c r="B162" s="665" t="s">
        <v>1052</v>
      </c>
      <c r="C162" s="666"/>
      <c r="D162" s="365" t="s">
        <v>91</v>
      </c>
      <c r="E162" s="366">
        <f t="shared" si="0"/>
        <v>72000</v>
      </c>
      <c r="F162" s="367"/>
      <c r="G162" s="364"/>
      <c r="H162" s="360">
        <v>11000</v>
      </c>
      <c r="I162" s="3"/>
    </row>
    <row r="163" spans="2:9" s="8" customFormat="1" ht="13.9" hidden="1" customHeight="1" x14ac:dyDescent="0.25">
      <c r="B163" s="665" t="s">
        <v>1053</v>
      </c>
      <c r="C163" s="666"/>
      <c r="D163" s="365" t="s">
        <v>91</v>
      </c>
      <c r="E163" s="366">
        <f t="shared" si="0"/>
        <v>72000</v>
      </c>
      <c r="F163" s="367"/>
      <c r="G163" s="364"/>
      <c r="H163" s="360">
        <v>14350</v>
      </c>
      <c r="I163" s="3"/>
    </row>
    <row r="164" spans="2:9" s="8" customFormat="1" ht="13.9" hidden="1" customHeight="1" x14ac:dyDescent="0.25">
      <c r="B164" s="665" t="s">
        <v>1054</v>
      </c>
      <c r="C164" s="666"/>
      <c r="D164" s="365" t="s">
        <v>91</v>
      </c>
      <c r="E164" s="366">
        <f t="shared" si="0"/>
        <v>13200</v>
      </c>
      <c r="F164" s="367"/>
      <c r="G164" s="364"/>
      <c r="H164" s="360">
        <v>18300</v>
      </c>
      <c r="I164" s="3"/>
    </row>
    <row r="165" spans="2:9" s="8" customFormat="1" ht="13.9" hidden="1" customHeight="1" x14ac:dyDescent="0.25">
      <c r="B165" s="665" t="s">
        <v>1055</v>
      </c>
      <c r="C165" s="666"/>
      <c r="D165" s="365" t="s">
        <v>91</v>
      </c>
      <c r="E165" s="366">
        <f t="shared" si="0"/>
        <v>17220</v>
      </c>
      <c r="F165" s="367"/>
      <c r="G165" s="364"/>
      <c r="H165" s="360">
        <v>20000</v>
      </c>
      <c r="I165" s="3"/>
    </row>
    <row r="166" spans="2:9" s="8" customFormat="1" ht="13.9" hidden="1" customHeight="1" x14ac:dyDescent="0.25">
      <c r="B166" s="665" t="s">
        <v>1056</v>
      </c>
      <c r="C166" s="666"/>
      <c r="D166" s="365" t="s">
        <v>91</v>
      </c>
      <c r="E166" s="366">
        <f t="shared" si="0"/>
        <v>21960</v>
      </c>
      <c r="F166" s="367"/>
      <c r="G166" s="364"/>
      <c r="H166" s="360">
        <v>23000</v>
      </c>
      <c r="I166" s="3"/>
    </row>
    <row r="167" spans="2:9" s="8" customFormat="1" ht="13.9" hidden="1" customHeight="1" x14ac:dyDescent="0.25">
      <c r="B167" s="665" t="s">
        <v>1057</v>
      </c>
      <c r="C167" s="666"/>
      <c r="D167" s="365" t="s">
        <v>91</v>
      </c>
      <c r="E167" s="366">
        <f t="shared" si="0"/>
        <v>24000</v>
      </c>
      <c r="F167" s="367"/>
      <c r="G167" s="364"/>
      <c r="H167" s="360">
        <v>26500</v>
      </c>
      <c r="I167" s="3"/>
    </row>
    <row r="168" spans="2:9" s="8" customFormat="1" ht="13.9" hidden="1" customHeight="1" x14ac:dyDescent="0.25">
      <c r="B168" s="665" t="s">
        <v>1058</v>
      </c>
      <c r="C168" s="666"/>
      <c r="D168" s="365" t="s">
        <v>91</v>
      </c>
      <c r="E168" s="366">
        <f t="shared" si="0"/>
        <v>27600</v>
      </c>
      <c r="F168" s="367"/>
      <c r="G168" s="364"/>
      <c r="H168" s="360">
        <v>30950</v>
      </c>
      <c r="I168" s="3"/>
    </row>
    <row r="169" spans="2:9" s="8" customFormat="1" ht="13.9" hidden="1" customHeight="1" x14ac:dyDescent="0.25">
      <c r="B169" s="665" t="s">
        <v>1059</v>
      </c>
      <c r="C169" s="666"/>
      <c r="D169" s="365" t="s">
        <v>91</v>
      </c>
      <c r="E169" s="366">
        <f t="shared" si="0"/>
        <v>31800</v>
      </c>
      <c r="F169" s="367"/>
      <c r="G169" s="364"/>
      <c r="H169" s="360">
        <v>34500</v>
      </c>
      <c r="I169" s="3"/>
    </row>
    <row r="170" spans="2:9" s="8" customFormat="1" ht="13.9" hidden="1" customHeight="1" x14ac:dyDescent="0.25">
      <c r="B170" s="665" t="s">
        <v>1060</v>
      </c>
      <c r="C170" s="666"/>
      <c r="D170" s="365" t="s">
        <v>91</v>
      </c>
      <c r="E170" s="366">
        <f t="shared" si="0"/>
        <v>37140</v>
      </c>
      <c r="F170" s="367"/>
      <c r="G170" s="364"/>
      <c r="H170" s="360">
        <v>45000</v>
      </c>
      <c r="I170" s="3"/>
    </row>
    <row r="171" spans="2:9" s="8" customFormat="1" ht="13.9" hidden="1" customHeight="1" x14ac:dyDescent="0.25">
      <c r="B171" s="665" t="s">
        <v>1061</v>
      </c>
      <c r="C171" s="666"/>
      <c r="D171" s="365" t="s">
        <v>91</v>
      </c>
      <c r="E171" s="366">
        <f t="shared" si="0"/>
        <v>41400</v>
      </c>
      <c r="F171" s="367"/>
      <c r="G171" s="364"/>
      <c r="H171" s="360">
        <v>46000</v>
      </c>
      <c r="I171" s="3"/>
    </row>
    <row r="172" spans="2:9" s="8" customFormat="1" ht="13.9" hidden="1" customHeight="1" x14ac:dyDescent="0.25">
      <c r="B172" s="665" t="s">
        <v>1062</v>
      </c>
      <c r="C172" s="666"/>
      <c r="D172" s="365" t="s">
        <v>91</v>
      </c>
      <c r="E172" s="366">
        <f t="shared" si="0"/>
        <v>54000</v>
      </c>
      <c r="F172" s="367"/>
      <c r="G172" s="364"/>
      <c r="H172" s="360">
        <v>22000</v>
      </c>
      <c r="I172" s="3"/>
    </row>
    <row r="173" spans="2:9" s="8" customFormat="1" ht="13.9" hidden="1" customHeight="1" x14ac:dyDescent="0.25">
      <c r="B173" s="665" t="s">
        <v>1063</v>
      </c>
      <c r="C173" s="666"/>
      <c r="D173" s="365" t="s">
        <v>91</v>
      </c>
      <c r="E173" s="366">
        <f t="shared" si="0"/>
        <v>55200</v>
      </c>
      <c r="F173" s="367"/>
      <c r="G173" s="364"/>
      <c r="H173" s="360">
        <v>27000</v>
      </c>
      <c r="I173" s="3"/>
    </row>
    <row r="174" spans="2:9" s="8" customFormat="1" ht="13.9" hidden="1" customHeight="1" x14ac:dyDescent="0.25">
      <c r="B174" s="665" t="s">
        <v>1064</v>
      </c>
      <c r="C174" s="666"/>
      <c r="D174" s="365" t="s">
        <v>91</v>
      </c>
      <c r="E174" s="366">
        <f t="shared" si="0"/>
        <v>26400</v>
      </c>
      <c r="F174" s="367"/>
      <c r="G174" s="364"/>
      <c r="H174" s="360">
        <v>29000</v>
      </c>
      <c r="I174" s="3"/>
    </row>
    <row r="175" spans="2:9" s="8" customFormat="1" ht="13.9" hidden="1" customHeight="1" x14ac:dyDescent="0.25">
      <c r="B175" s="665" t="s">
        <v>1065</v>
      </c>
      <c r="C175" s="666"/>
      <c r="D175" s="365" t="s">
        <v>91</v>
      </c>
      <c r="E175" s="366">
        <f t="shared" si="0"/>
        <v>32400</v>
      </c>
      <c r="F175" s="367"/>
      <c r="G175" s="364"/>
      <c r="H175" s="360">
        <v>32000</v>
      </c>
      <c r="I175" s="3"/>
    </row>
    <row r="176" spans="2:9" s="8" customFormat="1" ht="13.9" hidden="1" customHeight="1" x14ac:dyDescent="0.25">
      <c r="B176" s="665" t="s">
        <v>1066</v>
      </c>
      <c r="C176" s="666"/>
      <c r="D176" s="365" t="s">
        <v>91</v>
      </c>
      <c r="E176" s="366">
        <f t="shared" si="0"/>
        <v>34800</v>
      </c>
      <c r="F176" s="367"/>
      <c r="G176" s="364"/>
      <c r="H176" s="360">
        <v>45000</v>
      </c>
      <c r="I176" s="3"/>
    </row>
    <row r="177" spans="1:46" s="8" customFormat="1" ht="13.9" hidden="1" customHeight="1" x14ac:dyDescent="0.25">
      <c r="B177" s="665" t="s">
        <v>1067</v>
      </c>
      <c r="C177" s="666"/>
      <c r="D177" s="365" t="s">
        <v>91</v>
      </c>
      <c r="E177" s="366">
        <f t="shared" si="0"/>
        <v>38400</v>
      </c>
      <c r="F177" s="367"/>
      <c r="G177" s="364"/>
      <c r="H177" s="360">
        <v>48000</v>
      </c>
      <c r="I177" s="3"/>
    </row>
    <row r="178" spans="1:46" s="8" customFormat="1" ht="13.9" hidden="1" customHeight="1" x14ac:dyDescent="0.25">
      <c r="B178" s="665" t="s">
        <v>1068</v>
      </c>
      <c r="C178" s="666"/>
      <c r="D178" s="365" t="s">
        <v>91</v>
      </c>
      <c r="E178" s="366">
        <f t="shared" si="0"/>
        <v>54000</v>
      </c>
      <c r="F178" s="367"/>
      <c r="G178" s="364"/>
      <c r="H178" s="360">
        <v>39000</v>
      </c>
      <c r="I178" s="3"/>
    </row>
    <row r="179" spans="1:46" s="8" customFormat="1" ht="13.9" hidden="1" customHeight="1" x14ac:dyDescent="0.25">
      <c r="B179" s="665" t="s">
        <v>1069</v>
      </c>
      <c r="C179" s="666"/>
      <c r="D179" s="365" t="s">
        <v>91</v>
      </c>
      <c r="E179" s="366">
        <f t="shared" si="0"/>
        <v>57600</v>
      </c>
      <c r="F179" s="367"/>
      <c r="G179" s="364"/>
      <c r="H179" s="360">
        <v>44000</v>
      </c>
      <c r="I179" s="3"/>
    </row>
    <row r="180" spans="1:46" s="8" customFormat="1" ht="13.9" hidden="1" customHeight="1" x14ac:dyDescent="0.25">
      <c r="B180" s="665" t="s">
        <v>1070</v>
      </c>
      <c r="C180" s="666"/>
      <c r="D180" s="365" t="s">
        <v>91</v>
      </c>
      <c r="E180" s="366">
        <f t="shared" si="0"/>
        <v>46800</v>
      </c>
      <c r="F180" s="367"/>
      <c r="G180" s="364"/>
      <c r="H180" s="360">
        <v>63000</v>
      </c>
      <c r="I180" s="3"/>
    </row>
    <row r="181" spans="1:46" s="8" customFormat="1" ht="15" hidden="1" customHeight="1" x14ac:dyDescent="0.25">
      <c r="B181" s="665" t="s">
        <v>1071</v>
      </c>
      <c r="C181" s="666"/>
      <c r="D181" s="365" t="s">
        <v>91</v>
      </c>
      <c r="E181" s="366">
        <f t="shared" si="0"/>
        <v>52800</v>
      </c>
      <c r="F181" s="367"/>
      <c r="G181" s="364"/>
      <c r="H181" s="360">
        <v>70000</v>
      </c>
      <c r="I181" s="3"/>
    </row>
    <row r="182" spans="1:46" ht="24.75" hidden="1" customHeight="1" x14ac:dyDescent="0.25">
      <c r="B182" s="665" t="s">
        <v>1072</v>
      </c>
      <c r="C182" s="666"/>
      <c r="D182" s="365" t="s">
        <v>91</v>
      </c>
      <c r="E182" s="366">
        <f t="shared" si="0"/>
        <v>75600</v>
      </c>
      <c r="F182" s="367"/>
      <c r="G182" s="364"/>
    </row>
    <row r="183" spans="1:46" s="8" customFormat="1" ht="15.75" hidden="1" customHeight="1" thickBot="1" x14ac:dyDescent="0.3">
      <c r="B183" s="667" t="s">
        <v>1073</v>
      </c>
      <c r="C183" s="668"/>
      <c r="D183" s="368" t="s">
        <v>91</v>
      </c>
      <c r="E183" s="369">
        <f t="shared" si="0"/>
        <v>84000</v>
      </c>
      <c r="F183" s="370"/>
      <c r="G183" s="364"/>
      <c r="H183" s="4"/>
      <c r="I183" s="118">
        <v>3436</v>
      </c>
    </row>
    <row r="184" spans="1:46" s="8" customFormat="1" ht="21" customHeight="1" thickBot="1" x14ac:dyDescent="0.25">
      <c r="B184" s="658" t="s">
        <v>1074</v>
      </c>
      <c r="C184" s="659"/>
      <c r="D184" s="659"/>
      <c r="E184" s="659"/>
      <c r="F184" s="661"/>
      <c r="G184" s="23"/>
      <c r="H184" s="4"/>
      <c r="I184" s="520">
        <v>0.64</v>
      </c>
      <c r="J184" s="382"/>
      <c r="K184" s="382"/>
      <c r="L184" s="382"/>
      <c r="M184" s="382"/>
      <c r="N184" s="382"/>
      <c r="O184" s="382"/>
      <c r="P184" s="382"/>
      <c r="Q184" s="382"/>
      <c r="R184" s="382"/>
      <c r="S184" s="382"/>
      <c r="T184" s="382"/>
      <c r="U184" s="382"/>
      <c r="V184" s="382"/>
      <c r="W184" s="382"/>
      <c r="X184" s="382"/>
      <c r="Y184" s="382"/>
      <c r="Z184" s="382"/>
      <c r="AA184" s="382"/>
      <c r="AB184" s="382"/>
      <c r="AC184" s="382"/>
      <c r="AD184" s="382"/>
      <c r="AE184" s="382"/>
      <c r="AF184" s="382"/>
      <c r="AG184" s="382"/>
      <c r="AH184" s="382"/>
      <c r="AI184" s="382"/>
      <c r="AJ184" s="382"/>
      <c r="AK184" s="382"/>
      <c r="AL184" s="382"/>
      <c r="AM184" s="382"/>
      <c r="AN184" s="382"/>
      <c r="AO184" s="382"/>
      <c r="AP184" s="382"/>
      <c r="AQ184" s="382"/>
      <c r="AR184" s="382"/>
      <c r="AS184" s="382"/>
      <c r="AT184" s="382"/>
    </row>
    <row r="185" spans="1:46" s="8" customFormat="1" ht="28.5" hidden="1" customHeight="1" x14ac:dyDescent="0.25">
      <c r="B185" s="613" t="s">
        <v>1075</v>
      </c>
      <c r="C185" s="654"/>
      <c r="D185" s="22" t="s">
        <v>881</v>
      </c>
      <c r="E185" s="371">
        <f>'общий прайс'!E260</f>
        <v>7492.7999999999993</v>
      </c>
      <c r="F185" s="363"/>
      <c r="G185" s="9">
        <v>5782</v>
      </c>
      <c r="H185" s="4"/>
      <c r="I185" s="521">
        <v>3436</v>
      </c>
      <c r="J185" s="382"/>
      <c r="K185" s="382"/>
      <c r="L185" s="382"/>
      <c r="M185" s="382"/>
      <c r="N185" s="382"/>
      <c r="O185" s="382"/>
      <c r="P185" s="382"/>
      <c r="Q185" s="382"/>
      <c r="R185" s="382"/>
      <c r="S185" s="382"/>
      <c r="T185" s="382"/>
      <c r="U185" s="382"/>
      <c r="V185" s="382"/>
      <c r="W185" s="382"/>
      <c r="X185" s="382"/>
      <c r="Y185" s="382"/>
      <c r="Z185" s="382"/>
      <c r="AA185" s="382"/>
      <c r="AB185" s="382"/>
      <c r="AC185" s="382"/>
      <c r="AD185" s="382"/>
      <c r="AE185" s="382"/>
      <c r="AF185" s="382"/>
      <c r="AG185" s="382"/>
      <c r="AH185" s="382"/>
      <c r="AI185" s="382"/>
      <c r="AJ185" s="382"/>
      <c r="AK185" s="382"/>
      <c r="AL185" s="382"/>
      <c r="AM185" s="382"/>
      <c r="AN185" s="382"/>
      <c r="AO185" s="382"/>
      <c r="AP185" s="382"/>
      <c r="AQ185" s="382"/>
      <c r="AR185" s="382"/>
      <c r="AS185" s="382"/>
      <c r="AT185" s="382"/>
    </row>
    <row r="186" spans="1:46" s="8" customFormat="1" ht="30" customHeight="1" x14ac:dyDescent="0.25">
      <c r="B186" s="615" t="s">
        <v>1076</v>
      </c>
      <c r="C186" s="655"/>
      <c r="D186" s="15" t="s">
        <v>881</v>
      </c>
      <c r="E186" s="371">
        <f>'общий прайс'!E261</f>
        <v>8283.6</v>
      </c>
      <c r="F186" s="367"/>
      <c r="G186" s="9">
        <v>6624</v>
      </c>
      <c r="H186" s="4"/>
      <c r="I186" s="520">
        <v>0.64</v>
      </c>
      <c r="J186" s="382"/>
      <c r="K186" s="382"/>
      <c r="L186" s="382"/>
      <c r="M186" s="382"/>
      <c r="N186" s="382"/>
      <c r="O186" s="382"/>
      <c r="P186" s="382"/>
      <c r="Q186" s="382"/>
      <c r="R186" s="382"/>
      <c r="S186" s="382"/>
      <c r="T186" s="382"/>
      <c r="U186" s="382"/>
      <c r="V186" s="382"/>
      <c r="W186" s="382"/>
      <c r="X186" s="382"/>
      <c r="Y186" s="382"/>
      <c r="Z186" s="382"/>
      <c r="AA186" s="382"/>
      <c r="AB186" s="382"/>
      <c r="AC186" s="382"/>
      <c r="AD186" s="382"/>
      <c r="AE186" s="382"/>
      <c r="AF186" s="382"/>
      <c r="AG186" s="382"/>
      <c r="AH186" s="382"/>
      <c r="AI186" s="382"/>
      <c r="AJ186" s="382"/>
      <c r="AK186" s="382"/>
      <c r="AL186" s="382"/>
      <c r="AM186" s="382"/>
      <c r="AN186" s="382"/>
      <c r="AO186" s="382"/>
      <c r="AP186" s="382"/>
      <c r="AQ186" s="382"/>
      <c r="AR186" s="382"/>
      <c r="AS186" s="382"/>
      <c r="AT186" s="382"/>
    </row>
    <row r="187" spans="1:46" s="8" customFormat="1" ht="30" customHeight="1" thickBot="1" x14ac:dyDescent="0.3">
      <c r="A187" s="382"/>
      <c r="B187" s="656" t="s">
        <v>1077</v>
      </c>
      <c r="C187" s="655"/>
      <c r="D187" s="15" t="s">
        <v>881</v>
      </c>
      <c r="E187" s="371">
        <f>'общий прайс'!E262</f>
        <v>7492.7999999999993</v>
      </c>
      <c r="F187" s="367"/>
      <c r="G187" s="23">
        <v>5785</v>
      </c>
      <c r="H187" s="4"/>
      <c r="I187" s="522">
        <v>8066</v>
      </c>
      <c r="J187" s="382"/>
      <c r="K187" s="382"/>
      <c r="L187" s="382"/>
      <c r="M187" s="382"/>
      <c r="N187" s="382"/>
      <c r="O187" s="382"/>
      <c r="P187" s="382"/>
      <c r="Q187" s="382"/>
      <c r="R187" s="382"/>
      <c r="S187" s="382"/>
      <c r="T187" s="382"/>
      <c r="U187" s="382"/>
      <c r="V187" s="382"/>
      <c r="W187" s="382"/>
      <c r="X187" s="382"/>
      <c r="Y187" s="382"/>
      <c r="Z187" s="382"/>
      <c r="AA187" s="382"/>
      <c r="AB187" s="382"/>
      <c r="AC187" s="382"/>
      <c r="AD187" s="382"/>
      <c r="AE187" s="382"/>
      <c r="AF187" s="382"/>
      <c r="AG187" s="382"/>
      <c r="AH187" s="382"/>
      <c r="AI187" s="382"/>
      <c r="AJ187" s="382"/>
      <c r="AK187" s="382"/>
      <c r="AL187" s="382"/>
      <c r="AM187" s="382"/>
      <c r="AN187" s="382"/>
      <c r="AO187" s="382"/>
      <c r="AP187" s="382"/>
      <c r="AQ187" s="382"/>
      <c r="AR187" s="382"/>
      <c r="AS187" s="382"/>
      <c r="AT187" s="382"/>
    </row>
    <row r="188" spans="1:46" s="376" customFormat="1" ht="28.5" customHeight="1" x14ac:dyDescent="0.25">
      <c r="A188" s="377"/>
      <c r="B188" s="615" t="s">
        <v>1078</v>
      </c>
      <c r="C188" s="655"/>
      <c r="D188" s="15" t="s">
        <v>881</v>
      </c>
      <c r="E188" s="371">
        <f>'общий прайс'!E263</f>
        <v>8188.7999999999993</v>
      </c>
      <c r="F188" s="367"/>
      <c r="G188" s="9">
        <v>6834</v>
      </c>
      <c r="H188" s="374"/>
      <c r="I188" s="375"/>
      <c r="J188" s="380"/>
      <c r="K188" s="380"/>
      <c r="L188" s="380"/>
      <c r="M188" s="380"/>
      <c r="N188" s="380"/>
      <c r="O188" s="380"/>
      <c r="P188" s="380"/>
      <c r="Q188" s="380"/>
      <c r="R188" s="380"/>
      <c r="S188" s="380"/>
      <c r="T188" s="380"/>
      <c r="U188" s="380"/>
      <c r="V188" s="380"/>
      <c r="W188" s="380"/>
      <c r="X188" s="380"/>
      <c r="Y188" s="380"/>
      <c r="Z188" s="380"/>
      <c r="AA188" s="380"/>
      <c r="AB188" s="380"/>
      <c r="AC188" s="380"/>
      <c r="AD188" s="380"/>
      <c r="AE188" s="380"/>
      <c r="AF188" s="380"/>
      <c r="AG188" s="380"/>
      <c r="AH188" s="380"/>
      <c r="AI188" s="380"/>
      <c r="AJ188" s="380"/>
      <c r="AK188" s="380"/>
      <c r="AL188" s="380"/>
      <c r="AM188" s="380"/>
      <c r="AN188" s="380"/>
      <c r="AO188" s="380"/>
      <c r="AP188" s="380"/>
      <c r="AQ188" s="380"/>
      <c r="AR188" s="380"/>
      <c r="AS188" s="380"/>
      <c r="AT188" s="380"/>
    </row>
    <row r="189" spans="1:46" s="380" customFormat="1" ht="30" customHeight="1" thickBot="1" x14ac:dyDescent="0.3">
      <c r="A189" s="377"/>
      <c r="B189" s="629" t="s">
        <v>1079</v>
      </c>
      <c r="C189" s="657"/>
      <c r="D189" s="104" t="s">
        <v>881</v>
      </c>
      <c r="E189" s="371">
        <f>'общий прайс'!E264</f>
        <v>17132.399999999998</v>
      </c>
      <c r="F189" s="370"/>
      <c r="G189" s="134">
        <v>13089</v>
      </c>
      <c r="H189" s="379"/>
      <c r="I189" s="3"/>
    </row>
    <row r="190" spans="1:46" s="382" customFormat="1" ht="18.75" customHeight="1" thickBot="1" x14ac:dyDescent="0.25">
      <c r="A190" s="381"/>
      <c r="B190" s="658" t="s">
        <v>1080</v>
      </c>
      <c r="C190" s="659"/>
      <c r="D190" s="659"/>
      <c r="E190" s="660"/>
      <c r="F190" s="661"/>
      <c r="G190" s="46"/>
      <c r="H190" s="379"/>
      <c r="I190" s="3"/>
    </row>
    <row r="191" spans="1:46" s="382" customFormat="1" ht="13.5" customHeight="1" x14ac:dyDescent="0.2">
      <c r="A191" s="381"/>
      <c r="B191" s="625" t="s">
        <v>1081</v>
      </c>
      <c r="C191" s="652"/>
      <c r="D191" s="39" t="s">
        <v>967</v>
      </c>
      <c r="E191" s="138">
        <f>'общий прайс'!E266</f>
        <v>146496</v>
      </c>
      <c r="F191" s="147"/>
      <c r="G191" s="149">
        <v>133029</v>
      </c>
      <c r="H191" s="379"/>
      <c r="I191" s="509"/>
    </row>
    <row r="192" spans="1:46" s="382" customFormat="1" ht="13.5" customHeight="1" x14ac:dyDescent="0.2">
      <c r="A192" s="381"/>
      <c r="B192" s="625" t="s">
        <v>1761</v>
      </c>
      <c r="C192" s="652"/>
      <c r="D192" s="36" t="s">
        <v>709</v>
      </c>
      <c r="E192" s="141">
        <f>'общий прайс'!E267</f>
        <v>144001.19999999998</v>
      </c>
      <c r="F192" s="199" t="s">
        <v>80</v>
      </c>
      <c r="G192" s="149"/>
      <c r="H192" s="379"/>
      <c r="I192" s="509"/>
    </row>
    <row r="193" spans="1:9" s="382" customFormat="1" ht="13.5" customHeight="1" x14ac:dyDescent="0.2">
      <c r="A193" s="381"/>
      <c r="B193" s="625" t="s">
        <v>1082</v>
      </c>
      <c r="C193" s="652"/>
      <c r="D193" s="36" t="s">
        <v>967</v>
      </c>
      <c r="E193" s="141">
        <f>'общий прайс'!E268</f>
        <v>153430.79999999999</v>
      </c>
      <c r="F193" s="35"/>
      <c r="G193" s="149"/>
      <c r="H193" s="379"/>
      <c r="I193" s="509"/>
    </row>
    <row r="194" spans="1:9" s="382" customFormat="1" ht="13.5" customHeight="1" x14ac:dyDescent="0.2">
      <c r="A194" s="381"/>
      <c r="B194" s="625" t="s">
        <v>1699</v>
      </c>
      <c r="C194" s="652"/>
      <c r="D194" s="36" t="s">
        <v>709</v>
      </c>
      <c r="E194" s="141">
        <f>'общий прайс'!E269</f>
        <v>159097.19999999998</v>
      </c>
      <c r="F194" s="199" t="s">
        <v>80</v>
      </c>
      <c r="G194" s="149"/>
      <c r="H194" s="379"/>
      <c r="I194" s="509"/>
    </row>
    <row r="195" spans="1:9" s="382" customFormat="1" ht="13.5" customHeight="1" x14ac:dyDescent="0.2">
      <c r="A195" s="381"/>
      <c r="B195" s="656" t="s">
        <v>1083</v>
      </c>
      <c r="C195" s="662"/>
      <c r="D195" s="32" t="s">
        <v>967</v>
      </c>
      <c r="E195" s="141">
        <f>'общий прайс'!E270</f>
        <v>194055.6</v>
      </c>
      <c r="F195" s="30"/>
      <c r="G195" s="149"/>
      <c r="H195" s="379"/>
      <c r="I195" s="509"/>
    </row>
    <row r="196" spans="1:9" s="382" customFormat="1" ht="13.5" customHeight="1" x14ac:dyDescent="0.2">
      <c r="A196" s="381"/>
      <c r="B196" s="625" t="s">
        <v>1762</v>
      </c>
      <c r="C196" s="652"/>
      <c r="D196" s="32" t="s">
        <v>709</v>
      </c>
      <c r="E196" s="141">
        <f>'общий прайс'!E271</f>
        <v>190174.8</v>
      </c>
      <c r="F196" s="113" t="s">
        <v>80</v>
      </c>
      <c r="G196" s="149"/>
      <c r="H196" s="379"/>
      <c r="I196" s="509"/>
    </row>
    <row r="197" spans="1:9" s="382" customFormat="1" ht="13.5" customHeight="1" x14ac:dyDescent="0.2">
      <c r="A197" s="381"/>
      <c r="B197" s="615" t="s">
        <v>1084</v>
      </c>
      <c r="C197" s="616"/>
      <c r="D197" s="32" t="s">
        <v>967</v>
      </c>
      <c r="E197" s="141">
        <f>'общий прайс'!E272</f>
        <v>248269.19999999998</v>
      </c>
      <c r="F197" s="113"/>
      <c r="G197" s="149"/>
      <c r="H197" s="379"/>
      <c r="I197" s="509"/>
    </row>
    <row r="198" spans="1:9" s="382" customFormat="1" ht="13.5" customHeight="1" x14ac:dyDescent="0.2">
      <c r="A198" s="381"/>
      <c r="B198" s="625" t="s">
        <v>1763</v>
      </c>
      <c r="C198" s="652"/>
      <c r="D198" s="32" t="s">
        <v>709</v>
      </c>
      <c r="E198" s="141">
        <f>'общий прайс'!E273</f>
        <v>234729.60000000001</v>
      </c>
      <c r="F198" s="113" t="s">
        <v>80</v>
      </c>
      <c r="G198" s="149"/>
      <c r="H198" s="379"/>
      <c r="I198" s="509"/>
    </row>
    <row r="199" spans="1:9" s="382" customFormat="1" ht="13.5" customHeight="1" thickBot="1" x14ac:dyDescent="0.25">
      <c r="A199" s="381"/>
      <c r="B199" s="663" t="s">
        <v>1085</v>
      </c>
      <c r="C199" s="664"/>
      <c r="D199" s="519" t="s">
        <v>709</v>
      </c>
      <c r="E199" s="145">
        <f>'общий прайс'!E274</f>
        <v>277039.2</v>
      </c>
      <c r="F199" s="434"/>
      <c r="G199" s="149"/>
      <c r="H199" s="379"/>
      <c r="I199" s="509"/>
    </row>
    <row r="200" spans="1:9" ht="18.75" thickBot="1" x14ac:dyDescent="0.25">
      <c r="B200" s="632" t="s">
        <v>755</v>
      </c>
      <c r="C200" s="633"/>
      <c r="D200" s="633"/>
      <c r="E200" s="653"/>
      <c r="F200" s="634"/>
    </row>
    <row r="201" spans="1:9" ht="15.75" x14ac:dyDescent="0.2">
      <c r="B201" s="650" t="s">
        <v>756</v>
      </c>
      <c r="C201" s="651"/>
      <c r="D201" s="239" t="s">
        <v>91</v>
      </c>
      <c r="E201" s="240">
        <f>'общий прайс'!E1240</f>
        <v>2121045.6</v>
      </c>
      <c r="F201" s="241" t="s">
        <v>80</v>
      </c>
      <c r="G201" s="250">
        <v>1581390</v>
      </c>
      <c r="H201" s="237"/>
    </row>
    <row r="202" spans="1:9" ht="15.75" x14ac:dyDescent="0.2">
      <c r="B202" s="641" t="s">
        <v>757</v>
      </c>
      <c r="C202" s="642"/>
      <c r="D202" s="243" t="s">
        <v>91</v>
      </c>
      <c r="E202" s="244">
        <f>'общий прайс'!E1241</f>
        <v>2423154</v>
      </c>
      <c r="F202" s="245" t="s">
        <v>80</v>
      </c>
      <c r="G202" s="250">
        <v>1804529</v>
      </c>
      <c r="H202" s="237"/>
    </row>
    <row r="203" spans="1:9" ht="15.75" x14ac:dyDescent="0.2">
      <c r="B203" s="641" t="s">
        <v>758</v>
      </c>
      <c r="C203" s="642"/>
      <c r="D203" s="243" t="s">
        <v>91</v>
      </c>
      <c r="E203" s="244">
        <f>'общий прайс'!E1242</f>
        <v>2763168</v>
      </c>
      <c r="F203" s="245" t="s">
        <v>80</v>
      </c>
      <c r="G203" s="250">
        <v>1804528</v>
      </c>
      <c r="H203" s="237"/>
    </row>
    <row r="204" spans="1:9" ht="15.75" hidden="1" x14ac:dyDescent="0.2">
      <c r="B204" s="641" t="s">
        <v>759</v>
      </c>
      <c r="C204" s="642"/>
      <c r="D204" s="243" t="s">
        <v>91</v>
      </c>
      <c r="E204" s="244">
        <f>'общий прайс'!E1243</f>
        <v>0</v>
      </c>
      <c r="F204" s="245" t="s">
        <v>80</v>
      </c>
      <c r="G204" s="250"/>
      <c r="H204" s="251"/>
    </row>
    <row r="205" spans="1:9" ht="15.75" x14ac:dyDescent="0.2">
      <c r="B205" s="641" t="s">
        <v>760</v>
      </c>
      <c r="C205" s="642"/>
      <c r="D205" s="243" t="s">
        <v>91</v>
      </c>
      <c r="E205" s="244">
        <f>'общий прайс'!E1244</f>
        <v>1552786.8</v>
      </c>
      <c r="F205" s="245" t="s">
        <v>80</v>
      </c>
      <c r="G205" s="250">
        <v>1313400</v>
      </c>
      <c r="H205" s="87"/>
    </row>
    <row r="206" spans="1:9" ht="15.75" x14ac:dyDescent="0.2">
      <c r="B206" s="641" t="s">
        <v>758</v>
      </c>
      <c r="C206" s="642"/>
      <c r="D206" s="243" t="s">
        <v>91</v>
      </c>
      <c r="E206" s="244">
        <f>'общий прайс'!E1245</f>
        <v>2431940.4</v>
      </c>
      <c r="F206" s="245" t="s">
        <v>80</v>
      </c>
      <c r="G206" s="250">
        <v>1826395</v>
      </c>
      <c r="H206" s="87"/>
    </row>
    <row r="207" spans="1:9" ht="15.75" x14ac:dyDescent="0.2">
      <c r="B207" s="641" t="s">
        <v>761</v>
      </c>
      <c r="C207" s="642"/>
      <c r="D207" s="243" t="s">
        <v>91</v>
      </c>
      <c r="E207" s="244">
        <f>'общий прайс'!E1246</f>
        <v>401692.8</v>
      </c>
      <c r="F207" s="245" t="s">
        <v>80</v>
      </c>
      <c r="G207" s="250">
        <v>278720</v>
      </c>
      <c r="H207" s="237"/>
    </row>
    <row r="208" spans="1:9" ht="16.5" thickBot="1" x14ac:dyDescent="0.25">
      <c r="B208" s="643" t="s">
        <v>762</v>
      </c>
      <c r="C208" s="644"/>
      <c r="D208" s="435" t="s">
        <v>91</v>
      </c>
      <c r="E208" s="248">
        <f>'общий прайс'!E1249</f>
        <v>599682</v>
      </c>
      <c r="F208" s="249" t="s">
        <v>80</v>
      </c>
      <c r="G208" s="250">
        <v>428800</v>
      </c>
      <c r="H208" s="237"/>
    </row>
    <row r="209" spans="2:8" ht="18.75" thickBot="1" x14ac:dyDescent="0.25">
      <c r="B209" s="645" t="s">
        <v>765</v>
      </c>
      <c r="C209" s="646"/>
      <c r="D209" s="646"/>
      <c r="E209" s="646"/>
      <c r="F209" s="647"/>
    </row>
    <row r="210" spans="2:8" ht="30" customHeight="1" x14ac:dyDescent="0.2">
      <c r="B210" s="648" t="s">
        <v>766</v>
      </c>
      <c r="C210" s="649"/>
      <c r="D210" s="436" t="s">
        <v>91</v>
      </c>
      <c r="E210" s="261">
        <f>'общий прайс'!E1263</f>
        <v>5309081.2319999998</v>
      </c>
      <c r="F210" s="259"/>
      <c r="G210" s="140">
        <v>4687261</v>
      </c>
      <c r="H210" s="3">
        <v>371</v>
      </c>
    </row>
    <row r="211" spans="2:8" ht="28.5" customHeight="1" x14ac:dyDescent="0.2">
      <c r="B211" s="637" t="s">
        <v>767</v>
      </c>
      <c r="C211" s="638"/>
      <c r="D211" s="437" t="s">
        <v>91</v>
      </c>
      <c r="E211" s="261">
        <f>'общий прайс'!E1264</f>
        <v>5309081.2319999998</v>
      </c>
      <c r="F211" s="262"/>
      <c r="G211" s="140">
        <v>4687261</v>
      </c>
      <c r="H211" s="3">
        <v>371</v>
      </c>
    </row>
    <row r="212" spans="2:8" ht="28.5" customHeight="1" x14ac:dyDescent="0.2">
      <c r="B212" s="637" t="s">
        <v>768</v>
      </c>
      <c r="C212" s="638"/>
      <c r="D212" s="437" t="s">
        <v>91</v>
      </c>
      <c r="E212" s="261">
        <f>'общий прайс'!E1265</f>
        <v>5509423.9199999999</v>
      </c>
      <c r="F212" s="262"/>
      <c r="G212" s="140">
        <f t="shared" ref="G212:G226" si="1">H210*11910*1.02*1.04</f>
        <v>4687261.4879999999</v>
      </c>
      <c r="H212" s="3">
        <v>385</v>
      </c>
    </row>
    <row r="213" spans="2:8" ht="29.25" customHeight="1" x14ac:dyDescent="0.2">
      <c r="B213" s="637" t="s">
        <v>769</v>
      </c>
      <c r="C213" s="638"/>
      <c r="D213" s="437" t="s">
        <v>91</v>
      </c>
      <c r="E213" s="261">
        <f>'общий прайс'!E1266</f>
        <v>5709766.608</v>
      </c>
      <c r="F213" s="262"/>
      <c r="G213" s="140">
        <f t="shared" si="1"/>
        <v>4687261.4879999999</v>
      </c>
      <c r="H213" s="3">
        <v>399</v>
      </c>
    </row>
    <row r="214" spans="2:8" ht="30.75" customHeight="1" x14ac:dyDescent="0.2">
      <c r="B214" s="637" t="s">
        <v>770</v>
      </c>
      <c r="C214" s="638"/>
      <c r="D214" s="437" t="s">
        <v>91</v>
      </c>
      <c r="E214" s="261">
        <f>'общий прайс'!E1267</f>
        <v>3548927.6159999999</v>
      </c>
      <c r="F214" s="262"/>
      <c r="G214" s="140">
        <f t="shared" si="1"/>
        <v>4864139.28</v>
      </c>
      <c r="H214" s="3">
        <v>248</v>
      </c>
    </row>
    <row r="215" spans="2:8" ht="30.75" customHeight="1" x14ac:dyDescent="0.2">
      <c r="B215" s="637" t="s">
        <v>771</v>
      </c>
      <c r="C215" s="638"/>
      <c r="D215" s="437" t="s">
        <v>91</v>
      </c>
      <c r="E215" s="261">
        <f>'общий прайс'!E1268</f>
        <v>3591858.1920000003</v>
      </c>
      <c r="F215" s="262"/>
      <c r="G215" s="140">
        <f t="shared" si="1"/>
        <v>5041017.0719999997</v>
      </c>
      <c r="H215" s="3">
        <v>251</v>
      </c>
    </row>
    <row r="216" spans="2:8" ht="29.25" customHeight="1" x14ac:dyDescent="0.2">
      <c r="B216" s="637" t="s">
        <v>772</v>
      </c>
      <c r="C216" s="638"/>
      <c r="D216" s="437" t="s">
        <v>91</v>
      </c>
      <c r="E216" s="261">
        <f>'общий прайс'!E1269</f>
        <v>1863186.9983999997</v>
      </c>
      <c r="F216" s="262"/>
      <c r="G216" s="140">
        <f t="shared" si="1"/>
        <v>3133263.7440000004</v>
      </c>
      <c r="H216" s="3">
        <v>130.19999999999999</v>
      </c>
    </row>
    <row r="217" spans="2:8" ht="28.5" customHeight="1" x14ac:dyDescent="0.2">
      <c r="B217" s="637" t="s">
        <v>773</v>
      </c>
      <c r="C217" s="638"/>
      <c r="D217" s="437" t="s">
        <v>91</v>
      </c>
      <c r="E217" s="261">
        <f>'общий прайс'!E1270</f>
        <v>2103598.2240000004</v>
      </c>
      <c r="F217" s="262"/>
      <c r="G217" s="140">
        <f t="shared" si="1"/>
        <v>3171166.1280000005</v>
      </c>
      <c r="H217" s="3">
        <v>147</v>
      </c>
    </row>
    <row r="218" spans="2:8" ht="32.25" customHeight="1" x14ac:dyDescent="0.2">
      <c r="B218" s="637" t="s">
        <v>774</v>
      </c>
      <c r="C218" s="638"/>
      <c r="D218" s="437" t="s">
        <v>91</v>
      </c>
      <c r="E218" s="261">
        <f>'общий прайс'!E1271</f>
        <v>2133649.6272</v>
      </c>
      <c r="F218" s="262"/>
      <c r="G218" s="140">
        <f t="shared" si="1"/>
        <v>1644963.4656</v>
      </c>
      <c r="H218" s="3">
        <v>149.1</v>
      </c>
    </row>
    <row r="219" spans="2:8" ht="30.75" customHeight="1" x14ac:dyDescent="0.2">
      <c r="B219" s="637" t="s">
        <v>775</v>
      </c>
      <c r="C219" s="638"/>
      <c r="D219" s="437" t="s">
        <v>91</v>
      </c>
      <c r="E219" s="261">
        <f>'общий прайс'!E1272</f>
        <v>2464215.0624000002</v>
      </c>
      <c r="F219" s="262"/>
      <c r="G219" s="140">
        <f t="shared" si="1"/>
        <v>1857216.8160000001</v>
      </c>
      <c r="H219" s="3">
        <v>172.2</v>
      </c>
    </row>
    <row r="220" spans="2:8" ht="28.5" customHeight="1" x14ac:dyDescent="0.2">
      <c r="B220" s="637" t="s">
        <v>776</v>
      </c>
      <c r="C220" s="638"/>
      <c r="D220" s="438" t="s">
        <v>91</v>
      </c>
      <c r="E220" s="261">
        <f>'общий прайс'!E1273</f>
        <v>2524317.8688000003</v>
      </c>
      <c r="F220" s="262"/>
      <c r="G220" s="140">
        <f t="shared" si="1"/>
        <v>1883748.4848000002</v>
      </c>
      <c r="H220" s="3">
        <v>176.4</v>
      </c>
    </row>
    <row r="221" spans="2:8" ht="30.75" customHeight="1" x14ac:dyDescent="0.2">
      <c r="B221" s="637" t="s">
        <v>777</v>
      </c>
      <c r="C221" s="638"/>
      <c r="D221" s="438" t="s">
        <v>91</v>
      </c>
      <c r="E221" s="261">
        <f>'общий прайс'!E1274</f>
        <v>3275602.9488000004</v>
      </c>
      <c r="F221" s="262"/>
      <c r="G221" s="140">
        <f t="shared" si="1"/>
        <v>2175596.8415999999</v>
      </c>
      <c r="H221" s="3">
        <v>228.9</v>
      </c>
    </row>
    <row r="222" spans="2:8" ht="30" customHeight="1" x14ac:dyDescent="0.2">
      <c r="B222" s="637" t="s">
        <v>778</v>
      </c>
      <c r="C222" s="638"/>
      <c r="D222" s="438" t="s">
        <v>91</v>
      </c>
      <c r="E222" s="261">
        <f>'общий прайс'!E1275</f>
        <v>2464215.0624000002</v>
      </c>
      <c r="F222" s="262"/>
      <c r="G222" s="140">
        <f t="shared" si="1"/>
        <v>2228660.1792000001</v>
      </c>
      <c r="H222" s="3">
        <v>172.2</v>
      </c>
    </row>
    <row r="223" spans="2:8" ht="34.5" customHeight="1" x14ac:dyDescent="0.2">
      <c r="B223" s="637" t="s">
        <v>779</v>
      </c>
      <c r="C223" s="638"/>
      <c r="D223" s="438" t="s">
        <v>91</v>
      </c>
      <c r="E223" s="261">
        <f>'общий прайс'!E1276</f>
        <v>2629497.7800000003</v>
      </c>
      <c r="F223" s="262"/>
      <c r="G223" s="140">
        <f t="shared" si="1"/>
        <v>2891951.8991999999</v>
      </c>
      <c r="H223" s="3">
        <v>183.75</v>
      </c>
    </row>
    <row r="224" spans="2:8" ht="29.25" customHeight="1" x14ac:dyDescent="0.2">
      <c r="B224" s="637" t="s">
        <v>780</v>
      </c>
      <c r="C224" s="638"/>
      <c r="D224" s="438" t="s">
        <v>91</v>
      </c>
      <c r="E224" s="261">
        <f>'общий прайс'!E1277</f>
        <v>2779754.7960000001</v>
      </c>
      <c r="F224" s="262"/>
      <c r="G224" s="140">
        <f t="shared" si="1"/>
        <v>2175596.8415999999</v>
      </c>
      <c r="H224" s="3">
        <v>194.25</v>
      </c>
    </row>
    <row r="225" spans="2:8" ht="29.25" customHeight="1" x14ac:dyDescent="0.2">
      <c r="B225" s="637" t="s">
        <v>781</v>
      </c>
      <c r="C225" s="638"/>
      <c r="D225" s="438" t="s">
        <v>91</v>
      </c>
      <c r="E225" s="261">
        <f>'общий прайс'!E1278</f>
        <v>3155397.3360000001</v>
      </c>
      <c r="F225" s="262"/>
      <c r="G225" s="140">
        <f t="shared" si="1"/>
        <v>2321521.02</v>
      </c>
      <c r="H225" s="4">
        <v>220.5</v>
      </c>
    </row>
    <row r="226" spans="2:8" ht="31.5" customHeight="1" thickBot="1" x14ac:dyDescent="0.25">
      <c r="B226" s="639" t="s">
        <v>782</v>
      </c>
      <c r="C226" s="640"/>
      <c r="D226" s="439" t="s">
        <v>91</v>
      </c>
      <c r="E226" s="261">
        <f>'общий прайс'!E1279</f>
        <v>4222222.1496000001</v>
      </c>
      <c r="F226" s="262"/>
      <c r="G226" s="140">
        <f t="shared" si="1"/>
        <v>2454179.3640000001</v>
      </c>
      <c r="H226" s="4">
        <v>295.05</v>
      </c>
    </row>
  </sheetData>
  <sheetProtection password="9248" sheet="1" objects="1" scenarios="1"/>
  <mergeCells count="216">
    <mergeCell ref="B2:C2"/>
    <mergeCell ref="C11:E11"/>
    <mergeCell ref="B12:C12"/>
    <mergeCell ref="B22:F22"/>
    <mergeCell ref="B23:F23"/>
    <mergeCell ref="B24:E24"/>
    <mergeCell ref="B31:C31"/>
    <mergeCell ref="B32:E32"/>
    <mergeCell ref="B33:C33"/>
    <mergeCell ref="B14:F14"/>
    <mergeCell ref="B15:C15"/>
    <mergeCell ref="B16:C16"/>
    <mergeCell ref="B17:C17"/>
    <mergeCell ref="B18:C18"/>
    <mergeCell ref="B19:C19"/>
    <mergeCell ref="B20:C20"/>
    <mergeCell ref="B21:C21"/>
    <mergeCell ref="B34:C34"/>
    <mergeCell ref="B35:C35"/>
    <mergeCell ref="B36:C36"/>
    <mergeCell ref="B25:C25"/>
    <mergeCell ref="B26:E26"/>
    <mergeCell ref="B27:C27"/>
    <mergeCell ref="B28:C28"/>
    <mergeCell ref="B29:C29"/>
    <mergeCell ref="B30:C30"/>
    <mergeCell ref="B43:C43"/>
    <mergeCell ref="B44:C44"/>
    <mergeCell ref="B45:C45"/>
    <mergeCell ref="B46:C46"/>
    <mergeCell ref="B47:C47"/>
    <mergeCell ref="B48:E48"/>
    <mergeCell ref="B37:E37"/>
    <mergeCell ref="B38:C38"/>
    <mergeCell ref="B39:E39"/>
    <mergeCell ref="B40:C40"/>
    <mergeCell ref="B41:E41"/>
    <mergeCell ref="B42:C42"/>
    <mergeCell ref="B55:C55"/>
    <mergeCell ref="B56:C56"/>
    <mergeCell ref="B57:F57"/>
    <mergeCell ref="B58:C58"/>
    <mergeCell ref="B59:C59"/>
    <mergeCell ref="B60:C60"/>
    <mergeCell ref="B49:C49"/>
    <mergeCell ref="B50:C50"/>
    <mergeCell ref="B51:E51"/>
    <mergeCell ref="B52:C52"/>
    <mergeCell ref="B53:C53"/>
    <mergeCell ref="B54:C54"/>
    <mergeCell ref="B67:C67"/>
    <mergeCell ref="B68:C68"/>
    <mergeCell ref="B69:C69"/>
    <mergeCell ref="B70:C70"/>
    <mergeCell ref="B72:C72"/>
    <mergeCell ref="B73:F73"/>
    <mergeCell ref="B61:C61"/>
    <mergeCell ref="B62:C62"/>
    <mergeCell ref="B63:C63"/>
    <mergeCell ref="B64:C64"/>
    <mergeCell ref="B65:C65"/>
    <mergeCell ref="B66:C66"/>
    <mergeCell ref="B71:C71"/>
    <mergeCell ref="B83:C83"/>
    <mergeCell ref="B84:C84"/>
    <mergeCell ref="B85:C85"/>
    <mergeCell ref="B86:C86"/>
    <mergeCell ref="B87:C87"/>
    <mergeCell ref="B88:C88"/>
    <mergeCell ref="B74:C74"/>
    <mergeCell ref="B75:C75"/>
    <mergeCell ref="B79:F79"/>
    <mergeCell ref="B80:C80"/>
    <mergeCell ref="B81:C81"/>
    <mergeCell ref="B82:C82"/>
    <mergeCell ref="B76:F76"/>
    <mergeCell ref="B77:C77"/>
    <mergeCell ref="B78:C78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F107"/>
    <mergeCell ref="B108:C108"/>
    <mergeCell ref="B109:C109"/>
    <mergeCell ref="B110:C110"/>
    <mergeCell ref="B111:C111"/>
    <mergeCell ref="B112:C112"/>
    <mergeCell ref="B101:C101"/>
    <mergeCell ref="B102:F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F124"/>
    <mergeCell ref="B113:C113"/>
    <mergeCell ref="B114:C114"/>
    <mergeCell ref="B115:C115"/>
    <mergeCell ref="B116:C116"/>
    <mergeCell ref="B117:C117"/>
    <mergeCell ref="B118:C118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43:F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79:C179"/>
    <mergeCell ref="B180:C180"/>
    <mergeCell ref="B181:C181"/>
    <mergeCell ref="B182:C182"/>
    <mergeCell ref="B183:C183"/>
    <mergeCell ref="B184:F184"/>
    <mergeCell ref="B173:C173"/>
    <mergeCell ref="B174:C174"/>
    <mergeCell ref="B175:C175"/>
    <mergeCell ref="B176:C176"/>
    <mergeCell ref="B177:C177"/>
    <mergeCell ref="B178:C178"/>
    <mergeCell ref="B191:C191"/>
    <mergeCell ref="B200:F200"/>
    <mergeCell ref="B185:C185"/>
    <mergeCell ref="B186:C186"/>
    <mergeCell ref="B187:C187"/>
    <mergeCell ref="B188:C188"/>
    <mergeCell ref="B189:C189"/>
    <mergeCell ref="B190:F190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7:C207"/>
    <mergeCell ref="B208:C208"/>
    <mergeCell ref="B209:F209"/>
    <mergeCell ref="B210:C210"/>
    <mergeCell ref="B211:C211"/>
    <mergeCell ref="B212:C212"/>
    <mergeCell ref="B201:C201"/>
    <mergeCell ref="B202:C202"/>
    <mergeCell ref="B203:C203"/>
    <mergeCell ref="B204:C204"/>
    <mergeCell ref="B205:C205"/>
    <mergeCell ref="B206:C206"/>
    <mergeCell ref="B225:C225"/>
    <mergeCell ref="B226:C226"/>
    <mergeCell ref="B219:C219"/>
    <mergeCell ref="B220:C220"/>
    <mergeCell ref="B221:C221"/>
    <mergeCell ref="B222:C222"/>
    <mergeCell ref="B223:C223"/>
    <mergeCell ref="B224:C224"/>
    <mergeCell ref="B213:C213"/>
    <mergeCell ref="B214:C214"/>
    <mergeCell ref="B215:C215"/>
    <mergeCell ref="B216:C216"/>
    <mergeCell ref="B217:C217"/>
    <mergeCell ref="B218:C218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0"/>
  <sheetViews>
    <sheetView view="pageBreakPreview" zoomScaleNormal="100" workbookViewId="0">
      <pane ySplit="12" topLeftCell="A71" activePane="bottomLeft" state="frozen"/>
      <selection activeCell="B15" sqref="B15:F15"/>
      <selection pane="bottomLeft" activeCell="A58" sqref="A58:XFD86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0" width="7.28515625" style="2" hidden="1" customWidth="1"/>
    <col min="11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6" width="0" style="2" hidden="1" customWidth="1"/>
    <col min="267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2" width="0" style="2" hidden="1" customWidth="1"/>
    <col min="523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8" width="0" style="2" hidden="1" customWidth="1"/>
    <col min="779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4" width="0" style="2" hidden="1" customWidth="1"/>
    <col min="1035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90" width="0" style="2" hidden="1" customWidth="1"/>
    <col min="1291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6" width="0" style="2" hidden="1" customWidth="1"/>
    <col min="1547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2" width="0" style="2" hidden="1" customWidth="1"/>
    <col min="1803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8" width="0" style="2" hidden="1" customWidth="1"/>
    <col min="2059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4" width="0" style="2" hidden="1" customWidth="1"/>
    <col min="2315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70" width="0" style="2" hidden="1" customWidth="1"/>
    <col min="2571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6" width="0" style="2" hidden="1" customWidth="1"/>
    <col min="2827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2" width="0" style="2" hidden="1" customWidth="1"/>
    <col min="3083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8" width="0" style="2" hidden="1" customWidth="1"/>
    <col min="3339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4" width="0" style="2" hidden="1" customWidth="1"/>
    <col min="3595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50" width="0" style="2" hidden="1" customWidth="1"/>
    <col min="3851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6" width="0" style="2" hidden="1" customWidth="1"/>
    <col min="4107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2" width="0" style="2" hidden="1" customWidth="1"/>
    <col min="4363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8" width="0" style="2" hidden="1" customWidth="1"/>
    <col min="4619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4" width="0" style="2" hidden="1" customWidth="1"/>
    <col min="4875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30" width="0" style="2" hidden="1" customWidth="1"/>
    <col min="5131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6" width="0" style="2" hidden="1" customWidth="1"/>
    <col min="5387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2" width="0" style="2" hidden="1" customWidth="1"/>
    <col min="5643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8" width="0" style="2" hidden="1" customWidth="1"/>
    <col min="5899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4" width="0" style="2" hidden="1" customWidth="1"/>
    <col min="6155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10" width="0" style="2" hidden="1" customWidth="1"/>
    <col min="6411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6" width="0" style="2" hidden="1" customWidth="1"/>
    <col min="6667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2" width="0" style="2" hidden="1" customWidth="1"/>
    <col min="6923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8" width="0" style="2" hidden="1" customWidth="1"/>
    <col min="7179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4" width="0" style="2" hidden="1" customWidth="1"/>
    <col min="7435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90" width="0" style="2" hidden="1" customWidth="1"/>
    <col min="7691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6" width="0" style="2" hidden="1" customWidth="1"/>
    <col min="7947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2" width="0" style="2" hidden="1" customWidth="1"/>
    <col min="8203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8" width="0" style="2" hidden="1" customWidth="1"/>
    <col min="8459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4" width="0" style="2" hidden="1" customWidth="1"/>
    <col min="8715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70" width="0" style="2" hidden="1" customWidth="1"/>
    <col min="8971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6" width="0" style="2" hidden="1" customWidth="1"/>
    <col min="9227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2" width="0" style="2" hidden="1" customWidth="1"/>
    <col min="9483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8" width="0" style="2" hidden="1" customWidth="1"/>
    <col min="9739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4" width="0" style="2" hidden="1" customWidth="1"/>
    <col min="9995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50" width="0" style="2" hidden="1" customWidth="1"/>
    <col min="10251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6" width="0" style="2" hidden="1" customWidth="1"/>
    <col min="10507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2" width="0" style="2" hidden="1" customWidth="1"/>
    <col min="10763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8" width="0" style="2" hidden="1" customWidth="1"/>
    <col min="11019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4" width="0" style="2" hidden="1" customWidth="1"/>
    <col min="11275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30" width="0" style="2" hidden="1" customWidth="1"/>
    <col min="11531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6" width="0" style="2" hidden="1" customWidth="1"/>
    <col min="11787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2" width="0" style="2" hidden="1" customWidth="1"/>
    <col min="12043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8" width="0" style="2" hidden="1" customWidth="1"/>
    <col min="12299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4" width="0" style="2" hidden="1" customWidth="1"/>
    <col min="12555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10" width="0" style="2" hidden="1" customWidth="1"/>
    <col min="12811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6" width="0" style="2" hidden="1" customWidth="1"/>
    <col min="13067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2" width="0" style="2" hidden="1" customWidth="1"/>
    <col min="13323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8" width="0" style="2" hidden="1" customWidth="1"/>
    <col min="13579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4" width="0" style="2" hidden="1" customWidth="1"/>
    <col min="13835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90" width="0" style="2" hidden="1" customWidth="1"/>
    <col min="14091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6" width="0" style="2" hidden="1" customWidth="1"/>
    <col min="14347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2" width="0" style="2" hidden="1" customWidth="1"/>
    <col min="14603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8" width="0" style="2" hidden="1" customWidth="1"/>
    <col min="14859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4" width="0" style="2" hidden="1" customWidth="1"/>
    <col min="15115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70" width="0" style="2" hidden="1" customWidth="1"/>
    <col min="15371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6" width="0" style="2" hidden="1" customWidth="1"/>
    <col min="15627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2" width="0" style="2" hidden="1" customWidth="1"/>
    <col min="15883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8" width="0" style="2" hidden="1" customWidth="1"/>
    <col min="16139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2.5" customHeight="1" thickBot="1" x14ac:dyDescent="0.25">
      <c r="B13" s="92" t="s">
        <v>25</v>
      </c>
      <c r="C13" s="52"/>
      <c r="D13" s="52"/>
      <c r="E13" s="51"/>
      <c r="F13" s="50"/>
      <c r="G13" s="93"/>
      <c r="H13" s="48"/>
      <c r="I13" s="3"/>
    </row>
    <row r="14" spans="2:9" s="8" customFormat="1" ht="23.25" customHeight="1" thickBot="1" x14ac:dyDescent="0.25">
      <c r="B14" s="797" t="s">
        <v>149</v>
      </c>
      <c r="C14" s="798"/>
      <c r="D14" s="798"/>
      <c r="E14" s="798"/>
      <c r="F14" s="799"/>
      <c r="G14" s="94"/>
      <c r="H14" s="4"/>
      <c r="I14" s="3"/>
    </row>
    <row r="15" spans="2:9" s="8" customFormat="1" ht="18.75" customHeight="1" thickBot="1" x14ac:dyDescent="0.25">
      <c r="B15" s="800" t="s">
        <v>150</v>
      </c>
      <c r="C15" s="660"/>
      <c r="D15" s="659"/>
      <c r="E15" s="659"/>
      <c r="F15" s="661"/>
      <c r="G15" s="23"/>
      <c r="H15" s="4"/>
      <c r="I15" s="3"/>
    </row>
    <row r="16" spans="2:9" s="557" customFormat="1" ht="15" customHeight="1" x14ac:dyDescent="0.2">
      <c r="B16" s="623" t="s">
        <v>152</v>
      </c>
      <c r="C16" s="662"/>
      <c r="D16" s="15" t="s">
        <v>153</v>
      </c>
      <c r="E16" s="95">
        <v>82359</v>
      </c>
      <c r="F16" s="96"/>
      <c r="G16" s="558">
        <v>74992</v>
      </c>
      <c r="H16" s="559"/>
      <c r="I16" s="560"/>
    </row>
    <row r="17" spans="2:9" s="557" customFormat="1" ht="15" customHeight="1" x14ac:dyDescent="0.2">
      <c r="B17" s="623" t="s">
        <v>154</v>
      </c>
      <c r="C17" s="662"/>
      <c r="D17" s="15" t="s">
        <v>153</v>
      </c>
      <c r="E17" s="95">
        <v>43129</v>
      </c>
      <c r="F17" s="96"/>
      <c r="G17" s="558">
        <v>39271</v>
      </c>
      <c r="H17" s="559"/>
      <c r="I17" s="560"/>
    </row>
    <row r="18" spans="2:9" s="557" customFormat="1" ht="18.75" customHeight="1" x14ac:dyDescent="0.2">
      <c r="B18" s="623" t="s">
        <v>155</v>
      </c>
      <c r="C18" s="662"/>
      <c r="D18" s="15" t="s">
        <v>153</v>
      </c>
      <c r="E18" s="95">
        <v>12697</v>
      </c>
      <c r="F18" s="96"/>
      <c r="G18" s="558">
        <v>11562</v>
      </c>
      <c r="H18" s="559"/>
      <c r="I18" s="560"/>
    </row>
    <row r="19" spans="2:9" s="557" customFormat="1" ht="17.25" customHeight="1" x14ac:dyDescent="0.2">
      <c r="B19" s="623" t="s">
        <v>156</v>
      </c>
      <c r="C19" s="662"/>
      <c r="D19" s="15" t="s">
        <v>153</v>
      </c>
      <c r="E19" s="95">
        <v>348104</v>
      </c>
      <c r="F19" s="96"/>
      <c r="G19" s="558">
        <v>316965</v>
      </c>
      <c r="H19" s="559"/>
      <c r="I19" s="560"/>
    </row>
    <row r="20" spans="2:9" s="557" customFormat="1" ht="31.5" customHeight="1" x14ac:dyDescent="0.2">
      <c r="B20" s="621" t="s">
        <v>157</v>
      </c>
      <c r="C20" s="622"/>
      <c r="D20" s="20" t="s">
        <v>158</v>
      </c>
      <c r="E20" s="95">
        <v>23491</v>
      </c>
      <c r="F20" s="97"/>
      <c r="G20" s="558">
        <v>21389</v>
      </c>
      <c r="H20" s="559"/>
      <c r="I20" s="560"/>
    </row>
    <row r="21" spans="2:9" s="557" customFormat="1" ht="31.5" customHeight="1" x14ac:dyDescent="0.2">
      <c r="B21" s="621" t="s">
        <v>159</v>
      </c>
      <c r="C21" s="622"/>
      <c r="D21" s="20" t="s">
        <v>158</v>
      </c>
      <c r="E21" s="95">
        <v>106141</v>
      </c>
      <c r="F21" s="97"/>
      <c r="G21" s="558">
        <v>96646</v>
      </c>
      <c r="H21" s="559"/>
      <c r="I21" s="560"/>
    </row>
    <row r="22" spans="2:9" s="557" customFormat="1" ht="17.25" customHeight="1" x14ac:dyDescent="0.2">
      <c r="B22" s="623" t="s">
        <v>160</v>
      </c>
      <c r="C22" s="662"/>
      <c r="D22" s="15" t="s">
        <v>151</v>
      </c>
      <c r="E22" s="95">
        <v>60036</v>
      </c>
      <c r="F22" s="96"/>
      <c r="G22" s="561">
        <v>54665</v>
      </c>
      <c r="H22" s="559"/>
      <c r="I22" s="560"/>
    </row>
    <row r="23" spans="2:9" s="557" customFormat="1" ht="18" customHeight="1" x14ac:dyDescent="0.2">
      <c r="B23" s="623" t="s">
        <v>161</v>
      </c>
      <c r="C23" s="662"/>
      <c r="D23" s="15" t="s">
        <v>158</v>
      </c>
      <c r="E23" s="95">
        <v>71801</v>
      </c>
      <c r="F23" s="96"/>
      <c r="G23" s="561">
        <v>65378</v>
      </c>
      <c r="H23" s="559"/>
      <c r="I23" s="560"/>
    </row>
    <row r="24" spans="2:9" s="557" customFormat="1" ht="18" customHeight="1" x14ac:dyDescent="0.2">
      <c r="B24" s="623" t="s">
        <v>162</v>
      </c>
      <c r="C24" s="662"/>
      <c r="D24" s="15" t="s">
        <v>151</v>
      </c>
      <c r="E24" s="95">
        <v>89043</v>
      </c>
      <c r="F24" s="96"/>
      <c r="G24" s="561">
        <v>81078</v>
      </c>
      <c r="H24" s="559"/>
      <c r="I24" s="560"/>
    </row>
    <row r="25" spans="2:9" s="557" customFormat="1" ht="15" customHeight="1" x14ac:dyDescent="0.2">
      <c r="B25" s="623" t="s">
        <v>163</v>
      </c>
      <c r="C25" s="662"/>
      <c r="D25" s="15" t="s">
        <v>151</v>
      </c>
      <c r="E25" s="95">
        <v>29930</v>
      </c>
      <c r="F25" s="96"/>
      <c r="G25" s="561">
        <v>27253</v>
      </c>
      <c r="H25" s="559"/>
      <c r="I25" s="560"/>
    </row>
    <row r="26" spans="2:9" s="557" customFormat="1" ht="15" customHeight="1" x14ac:dyDescent="0.2">
      <c r="B26" s="623" t="s">
        <v>164</v>
      </c>
      <c r="C26" s="662"/>
      <c r="D26" s="15" t="s">
        <v>151</v>
      </c>
      <c r="E26" s="95">
        <v>30053</v>
      </c>
      <c r="F26" s="96"/>
      <c r="G26" s="561">
        <v>27364</v>
      </c>
      <c r="H26" s="559"/>
      <c r="I26" s="560"/>
    </row>
    <row r="27" spans="2:9" s="557" customFormat="1" ht="15" customHeight="1" x14ac:dyDescent="0.2">
      <c r="B27" s="623" t="s">
        <v>166</v>
      </c>
      <c r="C27" s="662"/>
      <c r="D27" s="15" t="s">
        <v>151</v>
      </c>
      <c r="E27" s="95">
        <v>37996</v>
      </c>
      <c r="F27" s="96"/>
      <c r="G27" s="561">
        <v>34597</v>
      </c>
      <c r="H27" s="559"/>
      <c r="I27" s="560"/>
    </row>
    <row r="28" spans="2:9" s="8" customFormat="1" ht="15" customHeight="1" x14ac:dyDescent="0.2">
      <c r="B28" s="623" t="s">
        <v>167</v>
      </c>
      <c r="C28" s="662"/>
      <c r="D28" s="15" t="s">
        <v>151</v>
      </c>
      <c r="E28" s="95">
        <v>38975</v>
      </c>
      <c r="F28" s="96"/>
      <c r="G28" s="23">
        <v>35488</v>
      </c>
      <c r="H28" s="4"/>
      <c r="I28" s="3"/>
    </row>
    <row r="29" spans="2:9" s="8" customFormat="1" ht="15" customHeight="1" x14ac:dyDescent="0.2">
      <c r="B29" s="623" t="s">
        <v>168</v>
      </c>
      <c r="C29" s="662"/>
      <c r="D29" s="15" t="s">
        <v>151</v>
      </c>
      <c r="E29" s="95">
        <v>90669</v>
      </c>
      <c r="F29" s="96"/>
      <c r="G29" s="13">
        <v>82559</v>
      </c>
      <c r="H29" s="4"/>
      <c r="I29" s="3"/>
    </row>
    <row r="30" spans="2:9" s="8" customFormat="1" ht="17.25" customHeight="1" x14ac:dyDescent="0.2">
      <c r="B30" s="623" t="s">
        <v>169</v>
      </c>
      <c r="C30" s="662"/>
      <c r="D30" s="15" t="s">
        <v>151</v>
      </c>
      <c r="E30" s="95">
        <v>35552</v>
      </c>
      <c r="F30" s="96"/>
      <c r="G30" s="13">
        <v>32372</v>
      </c>
      <c r="H30" s="4"/>
      <c r="I30" s="3"/>
    </row>
    <row r="31" spans="2:9" s="8" customFormat="1" ht="31.5" customHeight="1" x14ac:dyDescent="0.2">
      <c r="B31" s="623" t="s">
        <v>170</v>
      </c>
      <c r="C31" s="662"/>
      <c r="D31" s="15" t="s">
        <v>151</v>
      </c>
      <c r="E31" s="95">
        <v>37752</v>
      </c>
      <c r="F31" s="96"/>
      <c r="G31" s="9">
        <v>34375</v>
      </c>
      <c r="H31" s="4"/>
      <c r="I31" s="3"/>
    </row>
    <row r="32" spans="2:9" s="8" customFormat="1" ht="29.25" customHeight="1" x14ac:dyDescent="0.2">
      <c r="B32" s="623" t="s">
        <v>171</v>
      </c>
      <c r="C32" s="662"/>
      <c r="D32" s="15" t="s">
        <v>151</v>
      </c>
      <c r="E32" s="95">
        <v>118837</v>
      </c>
      <c r="F32" s="96"/>
      <c r="G32" s="13">
        <v>108207</v>
      </c>
      <c r="H32" s="4"/>
      <c r="I32" s="3"/>
    </row>
    <row r="33" spans="2:9" s="8" customFormat="1" ht="31.5" customHeight="1" x14ac:dyDescent="0.2">
      <c r="B33" s="623" t="s">
        <v>172</v>
      </c>
      <c r="C33" s="662"/>
      <c r="D33" s="15" t="s">
        <v>151</v>
      </c>
      <c r="E33" s="95">
        <v>84624</v>
      </c>
      <c r="F33" s="96"/>
      <c r="G33" s="13">
        <v>77054</v>
      </c>
      <c r="H33" s="4"/>
      <c r="I33" s="3"/>
    </row>
    <row r="34" spans="2:9" s="8" customFormat="1" ht="30.75" customHeight="1" x14ac:dyDescent="0.2">
      <c r="B34" s="623" t="s">
        <v>173</v>
      </c>
      <c r="C34" s="662"/>
      <c r="D34" s="15" t="s">
        <v>151</v>
      </c>
      <c r="E34" s="95">
        <v>104419</v>
      </c>
      <c r="F34" s="96"/>
      <c r="G34" s="13">
        <v>95079</v>
      </c>
      <c r="H34" s="4"/>
      <c r="I34" s="3"/>
    </row>
    <row r="35" spans="2:9" s="8" customFormat="1" ht="33" customHeight="1" x14ac:dyDescent="0.2">
      <c r="B35" s="623" t="s">
        <v>174</v>
      </c>
      <c r="C35" s="662"/>
      <c r="D35" s="15" t="s">
        <v>151</v>
      </c>
      <c r="E35" s="95">
        <v>69539</v>
      </c>
      <c r="F35" s="96"/>
      <c r="G35" s="23">
        <v>63318</v>
      </c>
      <c r="H35" s="4"/>
      <c r="I35" s="3"/>
    </row>
    <row r="36" spans="2:9" s="8" customFormat="1" ht="33" customHeight="1" x14ac:dyDescent="0.2">
      <c r="B36" s="615" t="s">
        <v>1858</v>
      </c>
      <c r="C36" s="616"/>
      <c r="D36" s="15" t="s">
        <v>151</v>
      </c>
      <c r="E36" s="95">
        <v>90231</v>
      </c>
      <c r="F36" s="96"/>
      <c r="G36" s="23"/>
      <c r="H36" s="4"/>
      <c r="I36" s="3"/>
    </row>
    <row r="37" spans="2:9" s="8" customFormat="1" ht="32.25" customHeight="1" x14ac:dyDescent="0.2">
      <c r="B37" s="623" t="s">
        <v>175</v>
      </c>
      <c r="C37" s="662"/>
      <c r="D37" s="15" t="s">
        <v>151</v>
      </c>
      <c r="E37" s="95">
        <v>120990</v>
      </c>
      <c r="F37" s="96"/>
      <c r="G37" s="23">
        <v>110167</v>
      </c>
      <c r="H37" s="4"/>
      <c r="I37" s="3"/>
    </row>
    <row r="38" spans="2:9" s="8" customFormat="1" ht="15" customHeight="1" x14ac:dyDescent="0.2">
      <c r="B38" s="623" t="s">
        <v>176</v>
      </c>
      <c r="C38" s="662"/>
      <c r="D38" s="15" t="s">
        <v>151</v>
      </c>
      <c r="E38" s="95">
        <v>69814</v>
      </c>
      <c r="F38" s="96"/>
      <c r="G38" s="13">
        <v>63569</v>
      </c>
      <c r="H38" s="4"/>
      <c r="I38" s="3"/>
    </row>
    <row r="39" spans="2:9" s="8" customFormat="1" ht="15" customHeight="1" x14ac:dyDescent="0.2">
      <c r="B39" s="623" t="s">
        <v>177</v>
      </c>
      <c r="C39" s="662"/>
      <c r="D39" s="15" t="s">
        <v>151</v>
      </c>
      <c r="E39" s="95">
        <v>59018</v>
      </c>
      <c r="F39" s="96"/>
      <c r="G39" s="13">
        <v>53738</v>
      </c>
      <c r="H39" s="4"/>
      <c r="I39" s="3"/>
    </row>
    <row r="40" spans="2:9" s="8" customFormat="1" ht="15" customHeight="1" x14ac:dyDescent="0.2">
      <c r="B40" s="623" t="s">
        <v>1859</v>
      </c>
      <c r="C40" s="662"/>
      <c r="D40" s="15" t="s">
        <v>151</v>
      </c>
      <c r="E40" s="95">
        <v>23667</v>
      </c>
      <c r="F40" s="96"/>
      <c r="G40" s="13"/>
      <c r="H40" s="4"/>
      <c r="I40" s="3"/>
    </row>
    <row r="41" spans="2:9" s="8" customFormat="1" ht="30" customHeight="1" x14ac:dyDescent="0.2">
      <c r="B41" s="623" t="s">
        <v>178</v>
      </c>
      <c r="C41" s="662"/>
      <c r="D41" s="15" t="s">
        <v>151</v>
      </c>
      <c r="E41" s="95">
        <v>124879</v>
      </c>
      <c r="F41" s="96"/>
      <c r="G41" s="13">
        <v>113709</v>
      </c>
      <c r="H41" s="4"/>
      <c r="I41" s="3"/>
    </row>
    <row r="42" spans="2:9" s="8" customFormat="1" ht="21.75" customHeight="1" x14ac:dyDescent="0.2">
      <c r="B42" s="615" t="s">
        <v>179</v>
      </c>
      <c r="C42" s="616"/>
      <c r="D42" s="15" t="s">
        <v>158</v>
      </c>
      <c r="E42" s="95">
        <v>70272</v>
      </c>
      <c r="F42" s="96"/>
      <c r="G42" s="13">
        <v>63986</v>
      </c>
      <c r="H42" s="4"/>
      <c r="I42" s="3"/>
    </row>
    <row r="43" spans="2:9" s="8" customFormat="1" ht="21.75" customHeight="1" x14ac:dyDescent="0.2">
      <c r="B43" s="623" t="s">
        <v>1860</v>
      </c>
      <c r="C43" s="662"/>
      <c r="D43" s="15" t="s">
        <v>158</v>
      </c>
      <c r="E43" s="95">
        <v>36908</v>
      </c>
      <c r="F43" s="96"/>
      <c r="G43" s="13"/>
      <c r="H43" s="4"/>
      <c r="I43" s="3"/>
    </row>
    <row r="44" spans="2:9" s="8" customFormat="1" ht="19.5" customHeight="1" x14ac:dyDescent="0.2">
      <c r="B44" s="623" t="s">
        <v>180</v>
      </c>
      <c r="C44" s="662"/>
      <c r="D44" s="15" t="s">
        <v>151</v>
      </c>
      <c r="E44" s="95">
        <v>8666</v>
      </c>
      <c r="F44" s="96"/>
      <c r="G44" s="13">
        <v>7890</v>
      </c>
      <c r="H44" s="4"/>
      <c r="I44" s="3"/>
    </row>
    <row r="45" spans="2:9" s="8" customFormat="1" ht="31.5" customHeight="1" x14ac:dyDescent="0.2">
      <c r="B45" s="623" t="s">
        <v>181</v>
      </c>
      <c r="C45" s="662"/>
      <c r="D45" s="15" t="s">
        <v>151</v>
      </c>
      <c r="E45" s="95">
        <v>62928</v>
      </c>
      <c r="F45" s="96"/>
      <c r="G45" s="9">
        <v>57299</v>
      </c>
      <c r="H45" s="4"/>
      <c r="I45" s="3"/>
    </row>
    <row r="46" spans="2:9" s="8" customFormat="1" ht="28.5" customHeight="1" x14ac:dyDescent="0.2">
      <c r="B46" s="623" t="s">
        <v>182</v>
      </c>
      <c r="C46" s="662"/>
      <c r="D46" s="15" t="s">
        <v>151</v>
      </c>
      <c r="E46" s="95">
        <v>98337</v>
      </c>
      <c r="F46" s="96"/>
      <c r="G46" s="13">
        <v>89540</v>
      </c>
      <c r="H46" s="4"/>
      <c r="I46" s="3"/>
    </row>
    <row r="47" spans="2:9" s="8" customFormat="1" ht="15" customHeight="1" x14ac:dyDescent="0.2">
      <c r="B47" s="623" t="s">
        <v>183</v>
      </c>
      <c r="C47" s="662"/>
      <c r="D47" s="15" t="s">
        <v>151</v>
      </c>
      <c r="E47" s="95">
        <v>145776</v>
      </c>
      <c r="F47" s="96"/>
      <c r="G47" s="13">
        <v>132736</v>
      </c>
      <c r="H47" s="4"/>
      <c r="I47" s="3"/>
    </row>
    <row r="48" spans="2:9" s="8" customFormat="1" ht="19.5" customHeight="1" x14ac:dyDescent="0.2">
      <c r="B48" s="623" t="s">
        <v>184</v>
      </c>
      <c r="C48" s="662"/>
      <c r="D48" s="15" t="s">
        <v>151</v>
      </c>
      <c r="E48" s="95">
        <v>33597</v>
      </c>
      <c r="F48" s="96"/>
      <c r="G48" s="13">
        <v>30591</v>
      </c>
      <c r="H48" s="4"/>
      <c r="I48" s="3"/>
    </row>
    <row r="49" spans="2:9" s="8" customFormat="1" ht="18.75" customHeight="1" x14ac:dyDescent="0.2">
      <c r="B49" s="623" t="s">
        <v>185</v>
      </c>
      <c r="C49" s="662"/>
      <c r="D49" s="15" t="s">
        <v>151</v>
      </c>
      <c r="E49" s="95">
        <v>37873</v>
      </c>
      <c r="F49" s="96"/>
      <c r="G49" s="9">
        <v>34486</v>
      </c>
      <c r="H49" s="4"/>
      <c r="I49" s="3"/>
    </row>
    <row r="50" spans="2:9" s="8" customFormat="1" ht="29.25" customHeight="1" x14ac:dyDescent="0.2">
      <c r="B50" s="623" t="s">
        <v>186</v>
      </c>
      <c r="C50" s="662"/>
      <c r="D50" s="15" t="s">
        <v>151</v>
      </c>
      <c r="E50" s="95">
        <v>59476</v>
      </c>
      <c r="F50" s="96"/>
      <c r="G50" s="13">
        <v>54156</v>
      </c>
      <c r="H50" s="4"/>
      <c r="I50" s="3"/>
    </row>
    <row r="51" spans="2:9" s="8" customFormat="1" ht="29.25" customHeight="1" x14ac:dyDescent="0.2">
      <c r="B51" s="623" t="s">
        <v>187</v>
      </c>
      <c r="C51" s="662"/>
      <c r="D51" s="15" t="s">
        <v>151</v>
      </c>
      <c r="E51" s="95">
        <v>68968</v>
      </c>
      <c r="F51" s="96"/>
      <c r="G51" s="9">
        <v>62799</v>
      </c>
      <c r="H51" s="4"/>
      <c r="I51" s="3"/>
    </row>
    <row r="52" spans="2:9" s="8" customFormat="1" ht="30.75" customHeight="1" x14ac:dyDescent="0.2">
      <c r="B52" s="623" t="s">
        <v>188</v>
      </c>
      <c r="C52" s="662"/>
      <c r="D52" s="15" t="s">
        <v>151</v>
      </c>
      <c r="E52" s="95">
        <v>82685</v>
      </c>
      <c r="F52" s="96"/>
      <c r="G52" s="13">
        <v>75288</v>
      </c>
      <c r="H52" s="4"/>
      <c r="I52" s="3"/>
    </row>
    <row r="53" spans="2:9" s="8" customFormat="1" ht="30.75" customHeight="1" x14ac:dyDescent="0.2">
      <c r="B53" s="623" t="s">
        <v>189</v>
      </c>
      <c r="C53" s="662"/>
      <c r="D53" s="15" t="s">
        <v>151</v>
      </c>
      <c r="E53" s="95">
        <v>85818</v>
      </c>
      <c r="F53" s="96"/>
      <c r="G53" s="9">
        <v>78141</v>
      </c>
      <c r="H53" s="4"/>
      <c r="I53" s="3"/>
    </row>
    <row r="54" spans="2:9" s="8" customFormat="1" ht="29.25" customHeight="1" x14ac:dyDescent="0.2">
      <c r="B54" s="623" t="s">
        <v>190</v>
      </c>
      <c r="C54" s="662"/>
      <c r="D54" s="15" t="s">
        <v>151</v>
      </c>
      <c r="E54" s="95">
        <v>66683</v>
      </c>
      <c r="F54" s="96"/>
      <c r="G54" s="23">
        <v>60718</v>
      </c>
      <c r="H54" s="4"/>
      <c r="I54" s="3"/>
    </row>
    <row r="55" spans="2:9" ht="35.25" customHeight="1" x14ac:dyDescent="0.2">
      <c r="B55" s="623" t="s">
        <v>191</v>
      </c>
      <c r="C55" s="662"/>
      <c r="D55" s="15" t="s">
        <v>151</v>
      </c>
      <c r="E55" s="95">
        <v>67008</v>
      </c>
      <c r="F55" s="96"/>
      <c r="G55" s="23">
        <v>61014</v>
      </c>
    </row>
    <row r="56" spans="2:9" ht="32.25" customHeight="1" thickBot="1" x14ac:dyDescent="0.25">
      <c r="B56" s="711" t="s">
        <v>192</v>
      </c>
      <c r="C56" s="712"/>
      <c r="D56" s="12" t="s">
        <v>151</v>
      </c>
      <c r="E56" s="95">
        <v>361400</v>
      </c>
      <c r="F56" s="98"/>
      <c r="G56" s="23">
        <v>321766</v>
      </c>
    </row>
    <row r="57" spans="2:9" s="8" customFormat="1" ht="19.5" customHeight="1" thickBot="1" x14ac:dyDescent="0.25">
      <c r="B57" s="658" t="s">
        <v>193</v>
      </c>
      <c r="C57" s="659"/>
      <c r="D57" s="659"/>
      <c r="E57" s="659"/>
      <c r="F57" s="661"/>
      <c r="G57" s="23"/>
      <c r="H57" s="4"/>
      <c r="I57" s="3"/>
    </row>
    <row r="58" spans="2:9" s="8" customFormat="1" ht="14.25" customHeight="1" thickBot="1" x14ac:dyDescent="0.25">
      <c r="B58" s="795" t="s">
        <v>1861</v>
      </c>
      <c r="C58" s="796"/>
      <c r="D58" s="12" t="s">
        <v>151</v>
      </c>
      <c r="E58" s="99">
        <v>62757</v>
      </c>
      <c r="F58" s="100"/>
      <c r="G58" s="23"/>
      <c r="H58" s="4"/>
      <c r="I58" s="3"/>
    </row>
    <row r="59" spans="2:9" s="8" customFormat="1" ht="14.25" customHeight="1" x14ac:dyDescent="0.2">
      <c r="B59" s="793" t="s">
        <v>1862</v>
      </c>
      <c r="C59" s="794"/>
      <c r="D59" s="15" t="s">
        <v>151</v>
      </c>
      <c r="E59" s="99">
        <v>41318</v>
      </c>
      <c r="F59" s="100"/>
      <c r="G59" s="23"/>
      <c r="H59" s="4"/>
      <c r="I59" s="3"/>
    </row>
    <row r="60" spans="2:9" s="8" customFormat="1" ht="14.25" customHeight="1" x14ac:dyDescent="0.2">
      <c r="B60" s="793" t="s">
        <v>1863</v>
      </c>
      <c r="C60" s="794"/>
      <c r="D60" s="15" t="s">
        <v>151</v>
      </c>
      <c r="E60" s="99">
        <v>88588</v>
      </c>
      <c r="F60" s="100"/>
      <c r="G60" s="23"/>
      <c r="H60" s="4"/>
      <c r="I60" s="3"/>
    </row>
    <row r="61" spans="2:9" s="8" customFormat="1" ht="14.25" customHeight="1" x14ac:dyDescent="0.2">
      <c r="B61" s="793" t="s">
        <v>1864</v>
      </c>
      <c r="C61" s="794"/>
      <c r="D61" s="15" t="s">
        <v>151</v>
      </c>
      <c r="E61" s="99">
        <v>21427</v>
      </c>
      <c r="F61" s="100"/>
      <c r="G61" s="23"/>
      <c r="H61" s="4"/>
      <c r="I61" s="3"/>
    </row>
    <row r="62" spans="2:9" s="8" customFormat="1" ht="14.25" customHeight="1" x14ac:dyDescent="0.2">
      <c r="B62" s="793" t="s">
        <v>1865</v>
      </c>
      <c r="C62" s="794"/>
      <c r="D62" s="15" t="s">
        <v>151</v>
      </c>
      <c r="E62" s="99">
        <v>59645</v>
      </c>
      <c r="F62" s="100"/>
      <c r="G62" s="23"/>
      <c r="H62" s="4"/>
      <c r="I62" s="3"/>
    </row>
    <row r="63" spans="2:9" s="8" customFormat="1" ht="14.25" customHeight="1" x14ac:dyDescent="0.2">
      <c r="B63" s="793" t="s">
        <v>1866</v>
      </c>
      <c r="C63" s="794"/>
      <c r="D63" s="15" t="s">
        <v>151</v>
      </c>
      <c r="E63" s="99">
        <v>16752</v>
      </c>
      <c r="F63" s="100"/>
      <c r="G63" s="23"/>
      <c r="H63" s="4"/>
      <c r="I63" s="3"/>
    </row>
    <row r="64" spans="2:9" s="8" customFormat="1" ht="14.25" customHeight="1" x14ac:dyDescent="0.2">
      <c r="B64" s="793" t="s">
        <v>194</v>
      </c>
      <c r="C64" s="794"/>
      <c r="D64" s="15" t="s">
        <v>151</v>
      </c>
      <c r="E64" s="99">
        <v>102666</v>
      </c>
      <c r="F64" s="100"/>
      <c r="G64" s="23"/>
      <c r="H64" s="4"/>
      <c r="I64" s="3"/>
    </row>
    <row r="65" spans="2:9" s="8" customFormat="1" ht="14.25" customHeight="1" x14ac:dyDescent="0.2">
      <c r="B65" s="793" t="s">
        <v>195</v>
      </c>
      <c r="C65" s="794"/>
      <c r="D65" s="15" t="s">
        <v>151</v>
      </c>
      <c r="E65" s="99">
        <v>64415</v>
      </c>
      <c r="F65" s="100"/>
      <c r="G65" s="23"/>
      <c r="H65" s="4"/>
      <c r="I65" s="3"/>
    </row>
    <row r="66" spans="2:9" s="8" customFormat="1" ht="14.25" customHeight="1" x14ac:dyDescent="0.2">
      <c r="B66" s="793" t="s">
        <v>196</v>
      </c>
      <c r="C66" s="794"/>
      <c r="D66" s="15" t="s">
        <v>151</v>
      </c>
      <c r="E66" s="99">
        <v>23881</v>
      </c>
      <c r="F66" s="100"/>
      <c r="G66" s="23"/>
      <c r="H66" s="4"/>
      <c r="I66" s="3"/>
    </row>
    <row r="67" spans="2:9" s="8" customFormat="1" ht="14.25" customHeight="1" x14ac:dyDescent="0.2">
      <c r="B67" s="793" t="s">
        <v>1867</v>
      </c>
      <c r="C67" s="794"/>
      <c r="D67" s="15" t="s">
        <v>151</v>
      </c>
      <c r="E67" s="99">
        <v>69615</v>
      </c>
      <c r="F67" s="100"/>
      <c r="G67" s="23"/>
      <c r="H67" s="4"/>
      <c r="I67" s="3"/>
    </row>
    <row r="68" spans="2:9" s="8" customFormat="1" ht="14.25" customHeight="1" x14ac:dyDescent="0.2">
      <c r="B68" s="793" t="s">
        <v>1868</v>
      </c>
      <c r="C68" s="794"/>
      <c r="D68" s="15" t="s">
        <v>151</v>
      </c>
      <c r="E68" s="99">
        <v>94800</v>
      </c>
      <c r="F68" s="100"/>
      <c r="G68" s="23"/>
      <c r="H68" s="4"/>
      <c r="I68" s="3"/>
    </row>
    <row r="69" spans="2:9" s="8" customFormat="1" ht="14.25" customHeight="1" x14ac:dyDescent="0.2">
      <c r="B69" s="793" t="s">
        <v>1869</v>
      </c>
      <c r="C69" s="794"/>
      <c r="D69" s="15" t="s">
        <v>151</v>
      </c>
      <c r="E69" s="99">
        <v>33051</v>
      </c>
      <c r="F69" s="100"/>
      <c r="G69" s="23"/>
      <c r="H69" s="4"/>
      <c r="I69" s="3"/>
    </row>
    <row r="70" spans="2:9" s="562" customFormat="1" ht="14.25" customHeight="1" x14ac:dyDescent="0.2">
      <c r="B70" s="789" t="s">
        <v>1870</v>
      </c>
      <c r="C70" s="790"/>
      <c r="D70" s="563" t="s">
        <v>151</v>
      </c>
      <c r="E70" s="564">
        <v>14711</v>
      </c>
      <c r="F70" s="565"/>
      <c r="G70" s="566"/>
      <c r="H70" s="567"/>
      <c r="I70" s="237"/>
    </row>
    <row r="71" spans="2:9" s="562" customFormat="1" ht="14.25" customHeight="1" x14ac:dyDescent="0.2">
      <c r="B71" s="789" t="s">
        <v>1871</v>
      </c>
      <c r="C71" s="790"/>
      <c r="D71" s="563" t="s">
        <v>151</v>
      </c>
      <c r="E71" s="564">
        <v>18751</v>
      </c>
      <c r="F71" s="565"/>
      <c r="G71" s="566"/>
      <c r="H71" s="567"/>
      <c r="I71" s="237"/>
    </row>
    <row r="72" spans="2:9" s="562" customFormat="1" ht="14.25" customHeight="1" x14ac:dyDescent="0.2">
      <c r="B72" s="789" t="s">
        <v>1872</v>
      </c>
      <c r="C72" s="790"/>
      <c r="D72" s="563" t="s">
        <v>151</v>
      </c>
      <c r="E72" s="564">
        <v>18751</v>
      </c>
      <c r="F72" s="565"/>
      <c r="G72" s="566"/>
      <c r="H72" s="567"/>
      <c r="I72" s="237"/>
    </row>
    <row r="73" spans="2:9" s="562" customFormat="1" ht="14.25" customHeight="1" x14ac:dyDescent="0.2">
      <c r="B73" s="789" t="s">
        <v>1873</v>
      </c>
      <c r="C73" s="790"/>
      <c r="D73" s="563" t="s">
        <v>151</v>
      </c>
      <c r="E73" s="564">
        <v>28837</v>
      </c>
      <c r="F73" s="565"/>
      <c r="G73" s="566"/>
      <c r="H73" s="567"/>
      <c r="I73" s="237"/>
    </row>
    <row r="74" spans="2:9" s="562" customFormat="1" ht="14.25" customHeight="1" x14ac:dyDescent="0.2">
      <c r="B74" s="789" t="s">
        <v>1874</v>
      </c>
      <c r="C74" s="790"/>
      <c r="D74" s="563" t="s">
        <v>151</v>
      </c>
      <c r="E74" s="564">
        <v>18751</v>
      </c>
      <c r="F74" s="565"/>
      <c r="G74" s="566"/>
      <c r="H74" s="567"/>
      <c r="I74" s="237"/>
    </row>
    <row r="75" spans="2:9" s="562" customFormat="1" ht="14.25" customHeight="1" x14ac:dyDescent="0.2">
      <c r="B75" s="789" t="s">
        <v>1875</v>
      </c>
      <c r="C75" s="790"/>
      <c r="D75" s="563" t="s">
        <v>151</v>
      </c>
      <c r="E75" s="564">
        <v>18751</v>
      </c>
      <c r="F75" s="565"/>
      <c r="G75" s="566"/>
      <c r="H75" s="567"/>
      <c r="I75" s="237"/>
    </row>
    <row r="76" spans="2:9" s="562" customFormat="1" ht="14.25" customHeight="1" x14ac:dyDescent="0.2">
      <c r="B76" s="789" t="s">
        <v>1876</v>
      </c>
      <c r="C76" s="790"/>
      <c r="D76" s="563" t="s">
        <v>151</v>
      </c>
      <c r="E76" s="564">
        <v>18751</v>
      </c>
      <c r="F76" s="565"/>
      <c r="G76" s="566"/>
      <c r="H76" s="567"/>
      <c r="I76" s="237"/>
    </row>
    <row r="77" spans="2:9" s="562" customFormat="1" ht="14.25" customHeight="1" x14ac:dyDescent="0.2">
      <c r="B77" s="789" t="s">
        <v>1877</v>
      </c>
      <c r="C77" s="790"/>
      <c r="D77" s="563" t="s">
        <v>151</v>
      </c>
      <c r="E77" s="564">
        <v>21142</v>
      </c>
      <c r="F77" s="565"/>
      <c r="G77" s="566"/>
      <c r="H77" s="567"/>
      <c r="I77" s="237"/>
    </row>
    <row r="78" spans="2:9" s="562" customFormat="1" ht="14.25" customHeight="1" x14ac:dyDescent="0.2">
      <c r="B78" s="789" t="s">
        <v>1878</v>
      </c>
      <c r="C78" s="790"/>
      <c r="D78" s="563" t="s">
        <v>151</v>
      </c>
      <c r="E78" s="564">
        <v>21142</v>
      </c>
      <c r="F78" s="565"/>
      <c r="G78" s="566"/>
      <c r="H78" s="567"/>
      <c r="I78" s="237"/>
    </row>
    <row r="79" spans="2:9" s="562" customFormat="1" ht="14.25" customHeight="1" x14ac:dyDescent="0.2">
      <c r="B79" s="789" t="s">
        <v>1879</v>
      </c>
      <c r="C79" s="790"/>
      <c r="D79" s="563" t="s">
        <v>151</v>
      </c>
      <c r="E79" s="564">
        <v>18751</v>
      </c>
      <c r="F79" s="565"/>
      <c r="G79" s="566"/>
      <c r="H79" s="567"/>
      <c r="I79" s="237"/>
    </row>
    <row r="80" spans="2:9" s="562" customFormat="1" ht="14.25" customHeight="1" x14ac:dyDescent="0.2">
      <c r="B80" s="789" t="s">
        <v>1880</v>
      </c>
      <c r="C80" s="790"/>
      <c r="D80" s="563" t="s">
        <v>151</v>
      </c>
      <c r="E80" s="564">
        <v>18751</v>
      </c>
      <c r="F80" s="565"/>
      <c r="G80" s="566"/>
      <c r="H80" s="567"/>
      <c r="I80" s="237"/>
    </row>
    <row r="81" spans="2:9" s="562" customFormat="1" ht="14.25" customHeight="1" x14ac:dyDescent="0.2">
      <c r="B81" s="789" t="s">
        <v>1881</v>
      </c>
      <c r="C81" s="790"/>
      <c r="D81" s="563" t="s">
        <v>151</v>
      </c>
      <c r="E81" s="564">
        <v>28837</v>
      </c>
      <c r="F81" s="565"/>
      <c r="G81" s="566"/>
      <c r="H81" s="567"/>
      <c r="I81" s="237"/>
    </row>
    <row r="82" spans="2:9" s="562" customFormat="1" ht="14.25" customHeight="1" x14ac:dyDescent="0.2">
      <c r="B82" s="789" t="s">
        <v>1882</v>
      </c>
      <c r="C82" s="790"/>
      <c r="D82" s="563" t="s">
        <v>151</v>
      </c>
      <c r="E82" s="564">
        <v>28837</v>
      </c>
      <c r="F82" s="565"/>
      <c r="G82" s="566"/>
      <c r="H82" s="567"/>
      <c r="I82" s="237"/>
    </row>
    <row r="83" spans="2:9" s="562" customFormat="1" ht="14.25" customHeight="1" x14ac:dyDescent="0.2">
      <c r="B83" s="789" t="s">
        <v>1883</v>
      </c>
      <c r="C83" s="790"/>
      <c r="D83" s="563" t="s">
        <v>151</v>
      </c>
      <c r="E83" s="564">
        <v>33421</v>
      </c>
      <c r="F83" s="565"/>
      <c r="G83" s="566"/>
      <c r="H83" s="567"/>
      <c r="I83" s="237"/>
    </row>
    <row r="84" spans="2:9" s="562" customFormat="1" ht="14.25" customHeight="1" x14ac:dyDescent="0.2">
      <c r="B84" s="789" t="s">
        <v>1884</v>
      </c>
      <c r="C84" s="790"/>
      <c r="D84" s="563" t="s">
        <v>151</v>
      </c>
      <c r="E84" s="564">
        <v>48829</v>
      </c>
      <c r="F84" s="565"/>
      <c r="G84" s="566"/>
      <c r="H84" s="567"/>
      <c r="I84" s="237"/>
    </row>
    <row r="85" spans="2:9" s="562" customFormat="1" ht="14.25" customHeight="1" x14ac:dyDescent="0.2">
      <c r="B85" s="789" t="s">
        <v>1885</v>
      </c>
      <c r="C85" s="790"/>
      <c r="D85" s="563" t="s">
        <v>151</v>
      </c>
      <c r="E85" s="564">
        <v>73485</v>
      </c>
      <c r="F85" s="565"/>
      <c r="G85" s="566"/>
      <c r="H85" s="567"/>
      <c r="I85" s="237"/>
    </row>
    <row r="86" spans="2:9" s="562" customFormat="1" ht="14.25" customHeight="1" thickBot="1" x14ac:dyDescent="0.25">
      <c r="B86" s="791" t="s">
        <v>1886</v>
      </c>
      <c r="C86" s="792"/>
      <c r="D86" s="568" t="s">
        <v>151</v>
      </c>
      <c r="E86" s="564">
        <v>27142</v>
      </c>
      <c r="F86" s="565"/>
      <c r="G86" s="566"/>
      <c r="H86" s="567"/>
      <c r="I86" s="237"/>
    </row>
    <row r="87" spans="2:9" s="8" customFormat="1" ht="15" hidden="1" customHeight="1" thickBot="1" x14ac:dyDescent="0.25">
      <c r="B87" s="632" t="s">
        <v>197</v>
      </c>
      <c r="C87" s="633"/>
      <c r="D87" s="633"/>
      <c r="E87" s="633"/>
      <c r="F87" s="634"/>
      <c r="G87" s="23"/>
      <c r="H87" s="4"/>
      <c r="I87" s="3"/>
    </row>
    <row r="88" spans="2:9" s="8" customFormat="1" ht="30" hidden="1" customHeight="1" x14ac:dyDescent="0.2">
      <c r="B88" s="788" t="s">
        <v>198</v>
      </c>
      <c r="C88" s="652"/>
      <c r="D88" s="22" t="s">
        <v>72</v>
      </c>
      <c r="E88" s="38">
        <v>19990</v>
      </c>
      <c r="F88" s="11"/>
      <c r="G88" s="23"/>
      <c r="H88" s="4"/>
      <c r="I88" s="3"/>
    </row>
    <row r="89" spans="2:9" s="8" customFormat="1" ht="30.75" hidden="1" customHeight="1" x14ac:dyDescent="0.2">
      <c r="B89" s="786" t="s">
        <v>199</v>
      </c>
      <c r="C89" s="662"/>
      <c r="D89" s="15" t="s">
        <v>72</v>
      </c>
      <c r="E89" s="31">
        <v>40366</v>
      </c>
      <c r="F89" s="96"/>
      <c r="G89" s="13">
        <v>32044.74</v>
      </c>
      <c r="H89" s="4"/>
      <c r="I89" s="3"/>
    </row>
    <row r="90" spans="2:9" s="8" customFormat="1" ht="28.5" hidden="1" customHeight="1" x14ac:dyDescent="0.2">
      <c r="B90" s="786" t="s">
        <v>200</v>
      </c>
      <c r="C90" s="662"/>
      <c r="D90" s="15" t="s">
        <v>72</v>
      </c>
      <c r="E90" s="102">
        <v>58750</v>
      </c>
      <c r="F90" s="96"/>
      <c r="G90" s="13">
        <v>42727.7</v>
      </c>
      <c r="H90" s="4"/>
      <c r="I90" s="3"/>
    </row>
    <row r="91" spans="2:9" s="8" customFormat="1" ht="29.25" hidden="1" customHeight="1" x14ac:dyDescent="0.2">
      <c r="B91" s="786" t="s">
        <v>201</v>
      </c>
      <c r="C91" s="662"/>
      <c r="D91" s="15" t="s">
        <v>72</v>
      </c>
      <c r="E91" s="102">
        <v>83644</v>
      </c>
      <c r="F91" s="96"/>
      <c r="G91" s="23"/>
      <c r="H91" s="4"/>
      <c r="I91" s="3"/>
    </row>
    <row r="92" spans="2:9" s="8" customFormat="1" ht="30.75" hidden="1" customHeight="1" x14ac:dyDescent="0.2">
      <c r="B92" s="786" t="s">
        <v>202</v>
      </c>
      <c r="C92" s="662"/>
      <c r="D92" s="15" t="s">
        <v>72</v>
      </c>
      <c r="E92" s="102">
        <v>119940</v>
      </c>
      <c r="F92" s="96"/>
      <c r="G92" s="23"/>
      <c r="H92" s="4"/>
      <c r="I92" s="3"/>
    </row>
    <row r="93" spans="2:9" s="8" customFormat="1" ht="17.25" hidden="1" customHeight="1" x14ac:dyDescent="0.2">
      <c r="B93" s="786" t="s">
        <v>203</v>
      </c>
      <c r="C93" s="662"/>
      <c r="D93" s="15" t="s">
        <v>72</v>
      </c>
      <c r="E93" s="102">
        <v>64675</v>
      </c>
      <c r="F93" s="96"/>
      <c r="G93" s="23"/>
      <c r="H93" s="4"/>
      <c r="I93" s="3"/>
    </row>
    <row r="94" spans="2:9" s="8" customFormat="1" ht="30" hidden="1" customHeight="1" x14ac:dyDescent="0.2">
      <c r="B94" s="786" t="s">
        <v>204</v>
      </c>
      <c r="C94" s="662"/>
      <c r="D94" s="15" t="s">
        <v>72</v>
      </c>
      <c r="E94" s="102">
        <v>56700</v>
      </c>
      <c r="F94" s="96"/>
      <c r="G94" s="23"/>
      <c r="H94" s="4"/>
      <c r="I94" s="3"/>
    </row>
    <row r="95" spans="2:9" s="8" customFormat="1" ht="15" hidden="1" customHeight="1" x14ac:dyDescent="0.2">
      <c r="B95" s="786" t="s">
        <v>205</v>
      </c>
      <c r="C95" s="662"/>
      <c r="D95" s="15" t="s">
        <v>72</v>
      </c>
      <c r="E95" s="102">
        <v>78000</v>
      </c>
      <c r="F95" s="96"/>
      <c r="G95" s="13">
        <v>57440.44</v>
      </c>
      <c r="H95" s="4"/>
      <c r="I95" s="3"/>
    </row>
    <row r="96" spans="2:9" s="8" customFormat="1" ht="15" hidden="1" customHeight="1" x14ac:dyDescent="0.2">
      <c r="B96" s="786" t="s">
        <v>206</v>
      </c>
      <c r="C96" s="662"/>
      <c r="D96" s="15" t="s">
        <v>72</v>
      </c>
      <c r="E96" s="102">
        <v>81616</v>
      </c>
      <c r="F96" s="96"/>
      <c r="G96" s="23"/>
      <c r="H96" s="4"/>
      <c r="I96" s="3"/>
    </row>
    <row r="97" spans="2:9" s="8" customFormat="1" ht="15" hidden="1" customHeight="1" x14ac:dyDescent="0.2">
      <c r="B97" s="786" t="s">
        <v>207</v>
      </c>
      <c r="C97" s="662"/>
      <c r="D97" s="15" t="s">
        <v>72</v>
      </c>
      <c r="E97" s="31">
        <v>54970</v>
      </c>
      <c r="F97" s="96"/>
      <c r="G97" s="23"/>
      <c r="H97" s="4"/>
      <c r="I97" s="3"/>
    </row>
    <row r="98" spans="2:9" s="8" customFormat="1" ht="15" hidden="1" customHeight="1" x14ac:dyDescent="0.2">
      <c r="B98" s="786" t="s">
        <v>208</v>
      </c>
      <c r="C98" s="662"/>
      <c r="D98" s="15" t="s">
        <v>72</v>
      </c>
      <c r="E98" s="31">
        <v>35500</v>
      </c>
      <c r="F98" s="96"/>
      <c r="G98" s="9">
        <v>27127</v>
      </c>
      <c r="H98" s="4"/>
      <c r="I98" s="3"/>
    </row>
    <row r="99" spans="2:9" s="8" customFormat="1" ht="15" hidden="1" customHeight="1" x14ac:dyDescent="0.2">
      <c r="B99" s="786" t="s">
        <v>209</v>
      </c>
      <c r="C99" s="662"/>
      <c r="D99" s="15" t="s">
        <v>72</v>
      </c>
      <c r="E99" s="31">
        <v>36323</v>
      </c>
      <c r="F99" s="96"/>
      <c r="G99" s="23"/>
      <c r="H99" s="4"/>
      <c r="I99" s="3"/>
    </row>
    <row r="100" spans="2:9" s="8" customFormat="1" ht="15" hidden="1" customHeight="1" x14ac:dyDescent="0.2">
      <c r="B100" s="786" t="s">
        <v>210</v>
      </c>
      <c r="C100" s="662"/>
      <c r="D100" s="15" t="s">
        <v>72</v>
      </c>
      <c r="E100" s="31">
        <v>35728</v>
      </c>
      <c r="F100" s="96"/>
      <c r="G100" s="23"/>
      <c r="H100" s="4"/>
      <c r="I100" s="3"/>
    </row>
    <row r="101" spans="2:9" s="8" customFormat="1" ht="15" hidden="1" customHeight="1" x14ac:dyDescent="0.2">
      <c r="B101" s="786" t="s">
        <v>211</v>
      </c>
      <c r="C101" s="662"/>
      <c r="D101" s="15" t="s">
        <v>72</v>
      </c>
      <c r="E101" s="31">
        <v>23983</v>
      </c>
      <c r="F101" s="96"/>
      <c r="G101" s="23"/>
      <c r="H101" s="4"/>
      <c r="I101" s="3"/>
    </row>
    <row r="102" spans="2:9" s="8" customFormat="1" ht="15" hidden="1" customHeight="1" x14ac:dyDescent="0.2">
      <c r="B102" s="786" t="s">
        <v>212</v>
      </c>
      <c r="C102" s="662"/>
      <c r="D102" s="15" t="s">
        <v>72</v>
      </c>
      <c r="E102" s="31">
        <v>103927</v>
      </c>
      <c r="F102" s="96"/>
      <c r="G102" s="23"/>
      <c r="H102" s="4"/>
      <c r="I102" s="3"/>
    </row>
    <row r="103" spans="2:9" s="8" customFormat="1" ht="15" hidden="1" customHeight="1" x14ac:dyDescent="0.2">
      <c r="B103" s="786" t="s">
        <v>213</v>
      </c>
      <c r="C103" s="662"/>
      <c r="D103" s="15" t="s">
        <v>72</v>
      </c>
      <c r="E103" s="31">
        <v>24583</v>
      </c>
      <c r="F103" s="96"/>
      <c r="G103" s="23"/>
      <c r="H103" s="4"/>
      <c r="I103" s="3"/>
    </row>
    <row r="104" spans="2:9" s="8" customFormat="1" ht="15" hidden="1" customHeight="1" x14ac:dyDescent="0.2">
      <c r="B104" s="786" t="s">
        <v>214</v>
      </c>
      <c r="C104" s="662"/>
      <c r="D104" s="15" t="s">
        <v>72</v>
      </c>
      <c r="E104" s="31">
        <v>115921</v>
      </c>
      <c r="F104" s="96"/>
      <c r="G104" s="23"/>
      <c r="H104" s="4"/>
      <c r="I104" s="3"/>
    </row>
    <row r="105" spans="2:9" s="8" customFormat="1" ht="15" hidden="1" customHeight="1" x14ac:dyDescent="0.2">
      <c r="B105" s="786" t="s">
        <v>215</v>
      </c>
      <c r="C105" s="662"/>
      <c r="D105" s="15" t="s">
        <v>72</v>
      </c>
      <c r="E105" s="31">
        <v>41389</v>
      </c>
      <c r="F105" s="96"/>
      <c r="G105" s="23"/>
      <c r="H105" s="4"/>
      <c r="I105" s="3"/>
    </row>
    <row r="106" spans="2:9" s="8" customFormat="1" ht="15" hidden="1" customHeight="1" x14ac:dyDescent="0.2">
      <c r="B106" s="786" t="s">
        <v>216</v>
      </c>
      <c r="C106" s="662"/>
      <c r="D106" s="15" t="s">
        <v>72</v>
      </c>
      <c r="E106" s="31">
        <v>212520</v>
      </c>
      <c r="F106" s="96"/>
      <c r="G106" s="23"/>
      <c r="H106" s="4"/>
      <c r="I106" s="3"/>
    </row>
    <row r="107" spans="2:9" s="8" customFormat="1" ht="15" hidden="1" customHeight="1" x14ac:dyDescent="0.2">
      <c r="B107" s="786" t="s">
        <v>217</v>
      </c>
      <c r="C107" s="662"/>
      <c r="D107" s="15" t="s">
        <v>72</v>
      </c>
      <c r="E107" s="31">
        <v>76250</v>
      </c>
      <c r="F107" s="96"/>
      <c r="G107" s="23"/>
      <c r="H107" s="4"/>
      <c r="I107" s="3"/>
    </row>
    <row r="108" spans="2:9" s="8" customFormat="1" ht="28.5" hidden="1" customHeight="1" x14ac:dyDescent="0.2">
      <c r="B108" s="786" t="s">
        <v>218</v>
      </c>
      <c r="C108" s="662"/>
      <c r="D108" s="15" t="s">
        <v>72</v>
      </c>
      <c r="E108" s="31">
        <v>92923</v>
      </c>
      <c r="F108" s="96"/>
      <c r="G108" s="23"/>
      <c r="H108" s="4"/>
      <c r="I108" s="3"/>
    </row>
    <row r="109" spans="2:9" s="8" customFormat="1" ht="15" hidden="1" customHeight="1" x14ac:dyDescent="0.2">
      <c r="B109" s="786" t="s">
        <v>219</v>
      </c>
      <c r="C109" s="662"/>
      <c r="D109" s="15" t="s">
        <v>72</v>
      </c>
      <c r="E109" s="31">
        <v>59000</v>
      </c>
      <c r="F109" s="96"/>
      <c r="G109" s="23"/>
      <c r="H109" s="4"/>
      <c r="I109" s="3"/>
    </row>
    <row r="110" spans="2:9" s="8" customFormat="1" ht="15" hidden="1" customHeight="1" x14ac:dyDescent="0.2">
      <c r="B110" s="786" t="s">
        <v>220</v>
      </c>
      <c r="C110" s="662"/>
      <c r="D110" s="15" t="s">
        <v>72</v>
      </c>
      <c r="E110" s="102">
        <v>67452</v>
      </c>
      <c r="F110" s="96"/>
      <c r="G110" s="23"/>
      <c r="H110" s="4"/>
      <c r="I110" s="3"/>
    </row>
    <row r="111" spans="2:9" s="8" customFormat="1" ht="28.5" hidden="1" customHeight="1" x14ac:dyDescent="0.2">
      <c r="B111" s="786" t="s">
        <v>221</v>
      </c>
      <c r="C111" s="662"/>
      <c r="D111" s="15" t="s">
        <v>72</v>
      </c>
      <c r="E111" s="31">
        <v>114953</v>
      </c>
      <c r="F111" s="96"/>
      <c r="G111" s="23"/>
      <c r="H111" s="4"/>
      <c r="I111" s="3"/>
    </row>
    <row r="112" spans="2:9" s="8" customFormat="1" ht="29.25" hidden="1" customHeight="1" x14ac:dyDescent="0.2">
      <c r="B112" s="786" t="s">
        <v>222</v>
      </c>
      <c r="C112" s="662"/>
      <c r="D112" s="15" t="s">
        <v>72</v>
      </c>
      <c r="E112" s="31">
        <v>111606</v>
      </c>
      <c r="F112" s="96"/>
      <c r="G112" s="23"/>
      <c r="H112" s="4"/>
      <c r="I112" s="3"/>
    </row>
    <row r="113" spans="2:9" s="8" customFormat="1" ht="15" hidden="1" customHeight="1" x14ac:dyDescent="0.2">
      <c r="B113" s="786" t="s">
        <v>223</v>
      </c>
      <c r="C113" s="662"/>
      <c r="D113" s="15" t="s">
        <v>72</v>
      </c>
      <c r="E113" s="102">
        <v>32422</v>
      </c>
      <c r="F113" s="96"/>
      <c r="G113" s="13">
        <v>25134.720000000001</v>
      </c>
      <c r="H113" s="4"/>
      <c r="I113" s="3"/>
    </row>
    <row r="114" spans="2:9" s="8" customFormat="1" ht="15" hidden="1" customHeight="1" x14ac:dyDescent="0.2">
      <c r="B114" s="786" t="s">
        <v>224</v>
      </c>
      <c r="C114" s="662"/>
      <c r="D114" s="15" t="s">
        <v>72</v>
      </c>
      <c r="E114" s="102">
        <v>32422</v>
      </c>
      <c r="F114" s="96"/>
      <c r="G114" s="23"/>
      <c r="H114" s="4"/>
      <c r="I114" s="3"/>
    </row>
    <row r="115" spans="2:9" s="8" customFormat="1" ht="15" hidden="1" customHeight="1" x14ac:dyDescent="0.2">
      <c r="B115" s="786" t="s">
        <v>225</v>
      </c>
      <c r="C115" s="662"/>
      <c r="D115" s="15" t="s">
        <v>72</v>
      </c>
      <c r="E115" s="31">
        <v>34895</v>
      </c>
      <c r="F115" s="96"/>
      <c r="G115" s="23"/>
      <c r="H115" s="4"/>
      <c r="I115" s="3"/>
    </row>
    <row r="116" spans="2:9" s="8" customFormat="1" ht="15" hidden="1" customHeight="1" x14ac:dyDescent="0.2">
      <c r="B116" s="786" t="s">
        <v>226</v>
      </c>
      <c r="C116" s="662"/>
      <c r="D116" s="15" t="s">
        <v>72</v>
      </c>
      <c r="E116" s="31">
        <v>88500</v>
      </c>
      <c r="F116" s="96"/>
      <c r="G116" s="23"/>
      <c r="H116" s="4"/>
      <c r="I116" s="3"/>
    </row>
    <row r="117" spans="2:9" s="8" customFormat="1" ht="15" hidden="1" customHeight="1" x14ac:dyDescent="0.2">
      <c r="B117" s="786" t="s">
        <v>227</v>
      </c>
      <c r="C117" s="662"/>
      <c r="D117" s="15" t="s">
        <v>72</v>
      </c>
      <c r="E117" s="31">
        <v>40600</v>
      </c>
      <c r="F117" s="96"/>
      <c r="G117" s="23"/>
      <c r="H117" s="4"/>
      <c r="I117" s="3"/>
    </row>
    <row r="118" spans="2:9" s="8" customFormat="1" ht="15" hidden="1" customHeight="1" x14ac:dyDescent="0.2">
      <c r="B118" s="786" t="s">
        <v>228</v>
      </c>
      <c r="C118" s="662"/>
      <c r="D118" s="15" t="s">
        <v>72</v>
      </c>
      <c r="E118" s="31">
        <v>56000</v>
      </c>
      <c r="F118" s="96"/>
      <c r="G118" s="23"/>
      <c r="H118" s="4"/>
      <c r="I118" s="3"/>
    </row>
    <row r="119" spans="2:9" s="8" customFormat="1" ht="30" hidden="1" customHeight="1" x14ac:dyDescent="0.2">
      <c r="B119" s="786" t="s">
        <v>229</v>
      </c>
      <c r="C119" s="662"/>
      <c r="D119" s="15" t="s">
        <v>72</v>
      </c>
      <c r="E119" s="31">
        <v>35800</v>
      </c>
      <c r="F119" s="96"/>
      <c r="G119" s="23"/>
      <c r="H119" s="4"/>
      <c r="I119" s="3"/>
    </row>
    <row r="120" spans="2:9" s="8" customFormat="1" ht="30.75" hidden="1" customHeight="1" x14ac:dyDescent="0.2">
      <c r="B120" s="786" t="s">
        <v>230</v>
      </c>
      <c r="C120" s="662"/>
      <c r="D120" s="15" t="s">
        <v>72</v>
      </c>
      <c r="E120" s="31">
        <v>67418</v>
      </c>
      <c r="F120" s="96"/>
      <c r="G120" s="23"/>
      <c r="H120" s="4"/>
      <c r="I120" s="3"/>
    </row>
    <row r="121" spans="2:9" s="8" customFormat="1" ht="30" hidden="1" customHeight="1" x14ac:dyDescent="0.2">
      <c r="B121" s="786" t="s">
        <v>231</v>
      </c>
      <c r="C121" s="662"/>
      <c r="D121" s="15" t="s">
        <v>72</v>
      </c>
      <c r="E121" s="102">
        <v>92250</v>
      </c>
      <c r="F121" s="96"/>
      <c r="G121" s="23"/>
      <c r="H121" s="4"/>
      <c r="I121" s="3"/>
    </row>
    <row r="122" spans="2:9" s="8" customFormat="1" ht="30.75" hidden="1" customHeight="1" x14ac:dyDescent="0.2">
      <c r="B122" s="786" t="s">
        <v>232</v>
      </c>
      <c r="C122" s="662"/>
      <c r="D122" s="15" t="s">
        <v>72</v>
      </c>
      <c r="E122" s="102">
        <v>111700</v>
      </c>
      <c r="F122" s="96"/>
      <c r="G122" s="23"/>
      <c r="H122" s="4"/>
      <c r="I122" s="3"/>
    </row>
    <row r="123" spans="2:9" s="8" customFormat="1" ht="30.75" hidden="1" customHeight="1" x14ac:dyDescent="0.2">
      <c r="B123" s="786" t="s">
        <v>233</v>
      </c>
      <c r="C123" s="662"/>
      <c r="D123" s="15" t="s">
        <v>72</v>
      </c>
      <c r="E123" s="102">
        <v>108664</v>
      </c>
      <c r="F123" s="96"/>
      <c r="G123" s="23"/>
      <c r="H123" s="4"/>
      <c r="I123" s="3"/>
    </row>
    <row r="124" spans="2:9" s="8" customFormat="1" ht="15" hidden="1" customHeight="1" x14ac:dyDescent="0.2">
      <c r="B124" s="786" t="s">
        <v>234</v>
      </c>
      <c r="C124" s="662"/>
      <c r="D124" s="15" t="s">
        <v>72</v>
      </c>
      <c r="E124" s="102">
        <v>85000</v>
      </c>
      <c r="F124" s="96"/>
      <c r="G124" s="23"/>
      <c r="H124" s="4"/>
      <c r="I124" s="3"/>
    </row>
    <row r="125" spans="2:9" s="8" customFormat="1" ht="14.25" hidden="1" customHeight="1" x14ac:dyDescent="0.2">
      <c r="B125" s="786" t="s">
        <v>235</v>
      </c>
      <c r="C125" s="662"/>
      <c r="D125" s="15" t="s">
        <v>72</v>
      </c>
      <c r="E125" s="102">
        <v>118216</v>
      </c>
      <c r="F125" s="96"/>
      <c r="G125" s="23"/>
      <c r="H125" s="4"/>
      <c r="I125" s="3"/>
    </row>
    <row r="126" spans="2:9" s="8" customFormat="1" ht="15" hidden="1" customHeight="1" x14ac:dyDescent="0.2">
      <c r="B126" s="786" t="s">
        <v>236</v>
      </c>
      <c r="C126" s="662"/>
      <c r="D126" s="15" t="s">
        <v>72</v>
      </c>
      <c r="E126" s="31">
        <v>27210</v>
      </c>
      <c r="F126" s="96"/>
      <c r="G126" s="23"/>
      <c r="H126" s="4"/>
      <c r="I126" s="3"/>
    </row>
    <row r="127" spans="2:9" s="8" customFormat="1" ht="15" hidden="1" customHeight="1" x14ac:dyDescent="0.2">
      <c r="B127" s="786" t="s">
        <v>237</v>
      </c>
      <c r="C127" s="662"/>
      <c r="D127" s="15" t="s">
        <v>72</v>
      </c>
      <c r="E127" s="31">
        <v>93000</v>
      </c>
      <c r="F127" s="96"/>
      <c r="G127" s="23"/>
      <c r="H127" s="4"/>
      <c r="I127" s="3"/>
    </row>
    <row r="128" spans="2:9" s="8" customFormat="1" ht="15" hidden="1" customHeight="1" x14ac:dyDescent="0.2">
      <c r="B128" s="786" t="s">
        <v>238</v>
      </c>
      <c r="C128" s="662"/>
      <c r="D128" s="15" t="s">
        <v>72</v>
      </c>
      <c r="E128" s="31">
        <v>18432</v>
      </c>
      <c r="F128" s="96"/>
      <c r="G128" s="23"/>
      <c r="H128" s="4"/>
      <c r="I128" s="3"/>
    </row>
    <row r="129" spans="2:9" s="8" customFormat="1" ht="15" hidden="1" customHeight="1" x14ac:dyDescent="0.2">
      <c r="B129" s="786" t="s">
        <v>239</v>
      </c>
      <c r="C129" s="662"/>
      <c r="D129" s="15" t="s">
        <v>72</v>
      </c>
      <c r="E129" s="31">
        <v>61800</v>
      </c>
      <c r="F129" s="96"/>
      <c r="G129" s="13">
        <v>48199.28</v>
      </c>
      <c r="H129" s="4"/>
      <c r="I129" s="3"/>
    </row>
    <row r="130" spans="2:9" s="8" customFormat="1" ht="15" hidden="1" customHeight="1" x14ac:dyDescent="0.2">
      <c r="B130" s="786" t="s">
        <v>240</v>
      </c>
      <c r="C130" s="662"/>
      <c r="D130" s="15" t="s">
        <v>72</v>
      </c>
      <c r="E130" s="31">
        <v>50000</v>
      </c>
      <c r="F130" s="96"/>
      <c r="G130" s="23"/>
      <c r="H130" s="4"/>
      <c r="I130" s="3"/>
    </row>
    <row r="131" spans="2:9" s="8" customFormat="1" ht="15" hidden="1" customHeight="1" x14ac:dyDescent="0.2">
      <c r="B131" s="786" t="s">
        <v>241</v>
      </c>
      <c r="C131" s="662"/>
      <c r="D131" s="15" t="s">
        <v>72</v>
      </c>
      <c r="E131" s="31">
        <v>96000</v>
      </c>
      <c r="F131" s="96"/>
      <c r="G131" s="23"/>
      <c r="H131" s="4"/>
      <c r="I131" s="3"/>
    </row>
    <row r="132" spans="2:9" s="8" customFormat="1" ht="15" hidden="1" customHeight="1" x14ac:dyDescent="0.2">
      <c r="B132" s="786" t="s">
        <v>242</v>
      </c>
      <c r="C132" s="662"/>
      <c r="D132" s="15" t="s">
        <v>72</v>
      </c>
      <c r="E132" s="31">
        <v>25000</v>
      </c>
      <c r="F132" s="96"/>
      <c r="G132" s="23"/>
      <c r="H132" s="4"/>
      <c r="I132" s="3"/>
    </row>
    <row r="133" spans="2:9" s="8" customFormat="1" ht="15" hidden="1" customHeight="1" x14ac:dyDescent="0.2">
      <c r="B133" s="786" t="s">
        <v>243</v>
      </c>
      <c r="C133" s="662"/>
      <c r="D133" s="15" t="s">
        <v>72</v>
      </c>
      <c r="E133" s="31">
        <v>120000</v>
      </c>
      <c r="F133" s="96"/>
      <c r="G133" s="23"/>
      <c r="H133" s="4"/>
      <c r="I133" s="3"/>
    </row>
    <row r="134" spans="2:9" s="8" customFormat="1" ht="15" hidden="1" customHeight="1" x14ac:dyDescent="0.2">
      <c r="B134" s="786" t="s">
        <v>244</v>
      </c>
      <c r="C134" s="662"/>
      <c r="D134" s="15" t="s">
        <v>72</v>
      </c>
      <c r="E134" s="31">
        <v>235000</v>
      </c>
      <c r="F134" s="96"/>
      <c r="G134" s="23"/>
      <c r="H134" s="4"/>
      <c r="I134" s="3"/>
    </row>
    <row r="135" spans="2:9" s="8" customFormat="1" ht="15" hidden="1" customHeight="1" x14ac:dyDescent="0.2">
      <c r="B135" s="662" t="s">
        <v>245</v>
      </c>
      <c r="C135" s="656"/>
      <c r="D135" s="15" t="s">
        <v>72</v>
      </c>
      <c r="E135" s="31">
        <v>69000</v>
      </c>
      <c r="F135" s="96"/>
      <c r="G135" s="23"/>
      <c r="H135" s="4"/>
      <c r="I135" s="3"/>
    </row>
    <row r="136" spans="2:9" s="8" customFormat="1" ht="15" hidden="1" customHeight="1" x14ac:dyDescent="0.2">
      <c r="B136" s="662" t="s">
        <v>246</v>
      </c>
      <c r="C136" s="656"/>
      <c r="D136" s="15" t="s">
        <v>72</v>
      </c>
      <c r="E136" s="31">
        <v>89218</v>
      </c>
      <c r="F136" s="96"/>
      <c r="G136" s="23"/>
      <c r="H136" s="4"/>
      <c r="I136" s="3"/>
    </row>
    <row r="137" spans="2:9" s="8" customFormat="1" ht="15" hidden="1" customHeight="1" x14ac:dyDescent="0.2">
      <c r="B137" s="662" t="s">
        <v>247</v>
      </c>
      <c r="C137" s="656"/>
      <c r="D137" s="15" t="s">
        <v>72</v>
      </c>
      <c r="E137" s="31">
        <v>166016</v>
      </c>
      <c r="F137" s="96"/>
      <c r="G137" s="23"/>
      <c r="H137" s="4"/>
      <c r="I137" s="3"/>
    </row>
    <row r="138" spans="2:9" s="8" customFormat="1" ht="15" hidden="1" customHeight="1" x14ac:dyDescent="0.2">
      <c r="B138" s="662" t="s">
        <v>248</v>
      </c>
      <c r="C138" s="656"/>
      <c r="D138" s="15" t="s">
        <v>72</v>
      </c>
      <c r="E138" s="31">
        <v>133931</v>
      </c>
      <c r="F138" s="96"/>
      <c r="G138" s="23"/>
      <c r="H138" s="4"/>
      <c r="I138" s="3"/>
    </row>
    <row r="139" spans="2:9" s="8" customFormat="1" ht="29.25" hidden="1" customHeight="1" x14ac:dyDescent="0.2">
      <c r="B139" s="662" t="s">
        <v>249</v>
      </c>
      <c r="C139" s="656"/>
      <c r="D139" s="15" t="s">
        <v>250</v>
      </c>
      <c r="E139" s="31">
        <v>628500</v>
      </c>
      <c r="F139" s="96"/>
      <c r="G139" s="23"/>
      <c r="H139" s="4"/>
      <c r="I139" s="3"/>
    </row>
    <row r="140" spans="2:9" s="8" customFormat="1" ht="15" hidden="1" customHeight="1" x14ac:dyDescent="0.2">
      <c r="B140" s="662" t="s">
        <v>251</v>
      </c>
      <c r="C140" s="656"/>
      <c r="D140" s="15" t="s">
        <v>72</v>
      </c>
      <c r="E140" s="31">
        <v>31194</v>
      </c>
      <c r="F140" s="96"/>
      <c r="G140" s="23"/>
      <c r="H140" s="4"/>
      <c r="I140" s="3"/>
    </row>
    <row r="141" spans="2:9" s="8" customFormat="1" ht="29.25" hidden="1" customHeight="1" x14ac:dyDescent="0.2">
      <c r="B141" s="662" t="s">
        <v>252</v>
      </c>
      <c r="C141" s="656"/>
      <c r="D141" s="15" t="s">
        <v>72</v>
      </c>
      <c r="E141" s="102">
        <v>36119</v>
      </c>
      <c r="F141" s="96"/>
      <c r="G141" s="23"/>
      <c r="H141" s="4"/>
      <c r="I141" s="3"/>
    </row>
    <row r="142" spans="2:9" s="8" customFormat="1" ht="15" hidden="1" customHeight="1" x14ac:dyDescent="0.2">
      <c r="B142" s="662" t="s">
        <v>253</v>
      </c>
      <c r="C142" s="656"/>
      <c r="D142" s="15" t="s">
        <v>72</v>
      </c>
      <c r="E142" s="31">
        <v>77920</v>
      </c>
      <c r="F142" s="96"/>
      <c r="G142" s="23"/>
      <c r="H142" s="4"/>
      <c r="I142" s="3"/>
    </row>
    <row r="143" spans="2:9" s="8" customFormat="1" ht="15" hidden="1" customHeight="1" x14ac:dyDescent="0.2">
      <c r="B143" s="662" t="s">
        <v>254</v>
      </c>
      <c r="C143" s="656"/>
      <c r="D143" s="15" t="s">
        <v>72</v>
      </c>
      <c r="E143" s="102">
        <v>38915</v>
      </c>
      <c r="F143" s="96"/>
      <c r="G143" s="23"/>
      <c r="H143" s="4"/>
      <c r="I143" s="3"/>
    </row>
    <row r="144" spans="2:9" s="8" customFormat="1" ht="15" hidden="1" customHeight="1" x14ac:dyDescent="0.2">
      <c r="B144" s="662" t="s">
        <v>255</v>
      </c>
      <c r="C144" s="656"/>
      <c r="D144" s="15" t="s">
        <v>72</v>
      </c>
      <c r="E144" s="31">
        <v>26866</v>
      </c>
      <c r="F144" s="96"/>
      <c r="G144" s="23"/>
      <c r="H144" s="4"/>
      <c r="I144" s="3"/>
    </row>
    <row r="145" spans="2:9" s="8" customFormat="1" ht="15" hidden="1" customHeight="1" x14ac:dyDescent="0.2">
      <c r="B145" s="662" t="s">
        <v>256</v>
      </c>
      <c r="C145" s="656"/>
      <c r="D145" s="15" t="s">
        <v>72</v>
      </c>
      <c r="E145" s="31">
        <v>125100</v>
      </c>
      <c r="F145" s="103" t="s">
        <v>80</v>
      </c>
      <c r="G145" s="23">
        <v>101775</v>
      </c>
      <c r="H145" s="4"/>
      <c r="I145" s="3"/>
    </row>
    <row r="146" spans="2:9" ht="17.25" hidden="1" customHeight="1" x14ac:dyDescent="0.2">
      <c r="B146" s="786" t="s">
        <v>257</v>
      </c>
      <c r="C146" s="662"/>
      <c r="D146" s="15" t="s">
        <v>72</v>
      </c>
      <c r="E146" s="31">
        <v>74970</v>
      </c>
      <c r="F146" s="96"/>
      <c r="G146" s="23"/>
    </row>
    <row r="147" spans="2:9" s="8" customFormat="1" ht="19.5" hidden="1" customHeight="1" thickBot="1" x14ac:dyDescent="0.25">
      <c r="B147" s="787" t="s">
        <v>258</v>
      </c>
      <c r="C147" s="712"/>
      <c r="D147" s="12" t="s">
        <v>72</v>
      </c>
      <c r="E147" s="28">
        <v>177940</v>
      </c>
      <c r="F147" s="98"/>
      <c r="G147" s="23"/>
      <c r="H147" s="4"/>
      <c r="I147" s="3"/>
    </row>
    <row r="148" spans="2:9" s="8" customFormat="1" ht="14.25" customHeight="1" thickBot="1" x14ac:dyDescent="0.25">
      <c r="B148" s="658" t="s">
        <v>259</v>
      </c>
      <c r="C148" s="659"/>
      <c r="D148" s="659"/>
      <c r="E148" s="659"/>
      <c r="F148" s="661"/>
      <c r="G148" s="23"/>
      <c r="H148" s="4"/>
      <c r="I148" s="3"/>
    </row>
    <row r="149" spans="2:9" s="8" customFormat="1" ht="18" hidden="1" customHeight="1" x14ac:dyDescent="0.2">
      <c r="B149" s="625" t="s">
        <v>260</v>
      </c>
      <c r="C149" s="652"/>
      <c r="D149" s="22" t="s">
        <v>153</v>
      </c>
      <c r="E149" s="99" t="e">
        <f>'общий прайс'!#REF!</f>
        <v>#REF!</v>
      </c>
      <c r="F149" s="21"/>
      <c r="G149" s="23"/>
      <c r="H149" s="4"/>
      <c r="I149" s="3"/>
    </row>
    <row r="150" spans="2:9" s="8" customFormat="1" ht="18" hidden="1" customHeight="1" x14ac:dyDescent="0.2">
      <c r="B150" s="615" t="s">
        <v>261</v>
      </c>
      <c r="C150" s="662"/>
      <c r="D150" s="15" t="s">
        <v>153</v>
      </c>
      <c r="E150" s="99" t="e">
        <f>'общий прайс'!#REF!</f>
        <v>#REF!</v>
      </c>
      <c r="F150" s="14"/>
      <c r="G150" s="23"/>
      <c r="H150" s="4"/>
      <c r="I150" s="3"/>
    </row>
    <row r="151" spans="2:9" s="8" customFormat="1" ht="16.5" hidden="1" customHeight="1" x14ac:dyDescent="0.2">
      <c r="B151" s="615" t="s">
        <v>262</v>
      </c>
      <c r="C151" s="662"/>
      <c r="D151" s="15" t="s">
        <v>153</v>
      </c>
      <c r="E151" s="99" t="e">
        <f>'общий прайс'!#REF!</f>
        <v>#REF!</v>
      </c>
      <c r="F151" s="14"/>
      <c r="G151" s="23"/>
      <c r="H151" s="4"/>
      <c r="I151" s="3"/>
    </row>
    <row r="152" spans="2:9" s="8" customFormat="1" ht="14.25" customHeight="1" x14ac:dyDescent="0.2">
      <c r="B152" s="615" t="s">
        <v>263</v>
      </c>
      <c r="C152" s="662"/>
      <c r="D152" s="15" t="s">
        <v>91</v>
      </c>
      <c r="E152" s="99">
        <f>'общий прайс'!E410</f>
        <v>101750.84999999999</v>
      </c>
      <c r="F152" s="19"/>
      <c r="G152" s="23">
        <v>88914</v>
      </c>
      <c r="H152" s="4"/>
      <c r="I152" s="3"/>
    </row>
    <row r="153" spans="2:9" s="8" customFormat="1" ht="14.25" customHeight="1" x14ac:dyDescent="0.25">
      <c r="B153" s="615" t="s">
        <v>1698</v>
      </c>
      <c r="C153" s="616"/>
      <c r="D153" s="446" t="s">
        <v>91</v>
      </c>
      <c r="E153" s="159">
        <v>78000</v>
      </c>
      <c r="F153" s="19" t="s">
        <v>80</v>
      </c>
      <c r="G153" s="23"/>
      <c r="H153" s="4"/>
      <c r="I153" s="3"/>
    </row>
    <row r="154" spans="2:9" s="8" customFormat="1" ht="14.25" customHeight="1" x14ac:dyDescent="0.2">
      <c r="B154" s="615" t="s">
        <v>264</v>
      </c>
      <c r="C154" s="662"/>
      <c r="D154" s="15" t="s">
        <v>91</v>
      </c>
      <c r="E154" s="99">
        <v>69950</v>
      </c>
      <c r="F154" s="14"/>
      <c r="G154" s="13">
        <v>60333</v>
      </c>
      <c r="H154" s="4"/>
      <c r="I154" s="3"/>
    </row>
    <row r="155" spans="2:9" s="8" customFormat="1" ht="17.25" customHeight="1" x14ac:dyDescent="0.2">
      <c r="B155" s="615" t="s">
        <v>265</v>
      </c>
      <c r="C155" s="662"/>
      <c r="D155" s="15" t="s">
        <v>153</v>
      </c>
      <c r="E155" s="99">
        <f>'общий прайс'!E412</f>
        <v>34080</v>
      </c>
      <c r="F155" s="14"/>
      <c r="G155" s="13">
        <v>24634</v>
      </c>
      <c r="H155" s="4"/>
      <c r="I155" s="3"/>
    </row>
    <row r="156" spans="2:9" s="8" customFormat="1" ht="20.25" customHeight="1" x14ac:dyDescent="0.2">
      <c r="B156" s="615" t="s">
        <v>266</v>
      </c>
      <c r="C156" s="662"/>
      <c r="D156" s="15" t="s">
        <v>153</v>
      </c>
      <c r="E156" s="99">
        <f>'общий прайс'!E413</f>
        <v>16200</v>
      </c>
      <c r="F156" s="14"/>
      <c r="G156" s="13">
        <v>11552</v>
      </c>
      <c r="H156" s="4"/>
      <c r="I156" s="3"/>
    </row>
    <row r="157" spans="2:9" s="8" customFormat="1" ht="20.25" hidden="1" customHeight="1" x14ac:dyDescent="0.2">
      <c r="B157" s="629" t="s">
        <v>267</v>
      </c>
      <c r="C157" s="712"/>
      <c r="D157" s="104" t="s">
        <v>153</v>
      </c>
      <c r="E157" s="99">
        <f>'общий прайс'!E414</f>
        <v>96821</v>
      </c>
      <c r="F157" s="14"/>
      <c r="G157" s="23"/>
      <c r="H157" s="4"/>
      <c r="I157" s="3"/>
    </row>
    <row r="158" spans="2:9" s="8" customFormat="1" ht="31.5" customHeight="1" x14ac:dyDescent="0.2">
      <c r="B158" s="615" t="s">
        <v>268</v>
      </c>
      <c r="C158" s="662"/>
      <c r="D158" s="105" t="s">
        <v>153</v>
      </c>
      <c r="E158" s="99">
        <f>'общий прайс'!E415</f>
        <v>236400</v>
      </c>
      <c r="F158" s="14"/>
      <c r="G158" s="9">
        <v>148464</v>
      </c>
      <c r="H158" s="4"/>
      <c r="I158" s="3"/>
    </row>
    <row r="159" spans="2:9" s="8" customFormat="1" ht="29.25" customHeight="1" x14ac:dyDescent="0.2">
      <c r="B159" s="615" t="s">
        <v>269</v>
      </c>
      <c r="C159" s="662"/>
      <c r="D159" s="105" t="s">
        <v>153</v>
      </c>
      <c r="E159" s="99">
        <f>'общий прайс'!E416</f>
        <v>152760</v>
      </c>
      <c r="F159" s="14"/>
      <c r="G159" s="13">
        <v>99195</v>
      </c>
      <c r="H159" s="4"/>
      <c r="I159" s="3"/>
    </row>
    <row r="160" spans="2:9" s="8" customFormat="1" ht="30.75" customHeight="1" x14ac:dyDescent="0.2">
      <c r="B160" s="615" t="s">
        <v>270</v>
      </c>
      <c r="C160" s="662"/>
      <c r="D160" s="105" t="s">
        <v>153</v>
      </c>
      <c r="E160" s="99">
        <f>'общий прайс'!E417</f>
        <v>79440</v>
      </c>
      <c r="F160" s="14"/>
      <c r="G160" s="13">
        <v>48175.46</v>
      </c>
      <c r="H160" s="4"/>
      <c r="I160" s="3"/>
    </row>
    <row r="161" spans="2:9" ht="29.25" customHeight="1" x14ac:dyDescent="0.2">
      <c r="B161" s="615" t="s">
        <v>271</v>
      </c>
      <c r="C161" s="662"/>
      <c r="D161" s="105" t="s">
        <v>153</v>
      </c>
      <c r="E161" s="99">
        <f>'общий прайс'!E418</f>
        <v>53040</v>
      </c>
      <c r="F161" s="14"/>
      <c r="G161" s="23">
        <v>51497</v>
      </c>
    </row>
    <row r="162" spans="2:9" s="8" customFormat="1" ht="29.25" customHeight="1" thickBot="1" x14ac:dyDescent="0.25">
      <c r="B162" s="629" t="s">
        <v>272</v>
      </c>
      <c r="C162" s="712"/>
      <c r="D162" s="106" t="s">
        <v>153</v>
      </c>
      <c r="E162" s="99">
        <f>'общий прайс'!E419</f>
        <v>18120</v>
      </c>
      <c r="F162" s="10"/>
      <c r="G162" s="23"/>
      <c r="H162" s="4"/>
      <c r="I162" s="3"/>
    </row>
    <row r="163" spans="2:9" s="8" customFormat="1" ht="14.25" customHeight="1" thickBot="1" x14ac:dyDescent="0.25">
      <c r="B163" s="632" t="s">
        <v>273</v>
      </c>
      <c r="C163" s="633"/>
      <c r="D163" s="633"/>
      <c r="E163" s="756"/>
      <c r="F163" s="634"/>
      <c r="G163" s="23"/>
      <c r="H163" s="4"/>
      <c r="I163" s="3"/>
    </row>
    <row r="164" spans="2:9" s="8" customFormat="1" ht="14.25" customHeight="1" x14ac:dyDescent="0.2">
      <c r="B164" s="613" t="s">
        <v>274</v>
      </c>
      <c r="C164" s="767"/>
      <c r="D164" s="39" t="s">
        <v>151</v>
      </c>
      <c r="E164" s="107">
        <f>'общий прайс'!E421</f>
        <v>102849.65999999999</v>
      </c>
      <c r="F164" s="37"/>
      <c r="G164" s="108">
        <v>86149</v>
      </c>
      <c r="H164" s="4"/>
      <c r="I164" s="3"/>
    </row>
    <row r="165" spans="2:9" s="8" customFormat="1" ht="14.25" hidden="1" customHeight="1" x14ac:dyDescent="0.2">
      <c r="B165" s="615" t="s">
        <v>275</v>
      </c>
      <c r="C165" s="624"/>
      <c r="D165" s="32" t="s">
        <v>151</v>
      </c>
      <c r="E165" s="102">
        <f>'общий прайс'!E422</f>
        <v>100319.99999999999</v>
      </c>
      <c r="F165" s="30"/>
      <c r="G165" s="108">
        <v>88000</v>
      </c>
      <c r="H165" s="4"/>
      <c r="I165" s="3"/>
    </row>
    <row r="166" spans="2:9" s="8" customFormat="1" ht="14.25" customHeight="1" x14ac:dyDescent="0.2">
      <c r="B166" s="615" t="s">
        <v>276</v>
      </c>
      <c r="C166" s="624"/>
      <c r="D166" s="32" t="s">
        <v>151</v>
      </c>
      <c r="E166" s="102">
        <f>'общий прайс'!E423</f>
        <v>111040.56</v>
      </c>
      <c r="F166" s="30"/>
      <c r="G166" s="108">
        <v>92921</v>
      </c>
      <c r="H166" s="4"/>
      <c r="I166" s="3"/>
    </row>
    <row r="167" spans="2:9" s="8" customFormat="1" ht="15" customHeight="1" x14ac:dyDescent="0.2">
      <c r="B167" s="615" t="s">
        <v>277</v>
      </c>
      <c r="C167" s="624"/>
      <c r="D167" s="34" t="s">
        <v>158</v>
      </c>
      <c r="E167" s="102">
        <f>'общий прайс'!E424</f>
        <v>59936.639999999992</v>
      </c>
      <c r="F167" s="109"/>
      <c r="G167" s="108">
        <v>49635</v>
      </c>
      <c r="H167" s="4"/>
      <c r="I167" s="3"/>
    </row>
    <row r="168" spans="2:9" s="8" customFormat="1" ht="15" customHeight="1" x14ac:dyDescent="0.2">
      <c r="B168" s="615" t="s">
        <v>1854</v>
      </c>
      <c r="C168" s="616"/>
      <c r="D168" s="104" t="s">
        <v>158</v>
      </c>
      <c r="E168" s="102">
        <f>'общий прайс'!E425</f>
        <v>199302.77999999997</v>
      </c>
      <c r="F168" s="109" t="s">
        <v>80</v>
      </c>
      <c r="G168" s="494"/>
      <c r="H168" s="4"/>
      <c r="I168" s="3"/>
    </row>
    <row r="169" spans="2:9" s="8" customFormat="1" ht="15" customHeight="1" x14ac:dyDescent="0.2">
      <c r="B169" s="615" t="s">
        <v>1855</v>
      </c>
      <c r="C169" s="616"/>
      <c r="D169" s="104" t="s">
        <v>158</v>
      </c>
      <c r="E169" s="102">
        <f>'общий прайс'!E426</f>
        <v>80876.159999999989</v>
      </c>
      <c r="F169" s="109" t="s">
        <v>80</v>
      </c>
      <c r="G169" s="494"/>
      <c r="H169" s="4"/>
      <c r="I169" s="3"/>
    </row>
    <row r="170" spans="2:9" s="8" customFormat="1" ht="15" customHeight="1" x14ac:dyDescent="0.2">
      <c r="B170" s="623" t="s">
        <v>278</v>
      </c>
      <c r="C170" s="624"/>
      <c r="D170" s="32" t="s">
        <v>151</v>
      </c>
      <c r="E170" s="102">
        <f>'общий прайс'!E427</f>
        <v>106676.63999999998</v>
      </c>
      <c r="F170" s="30"/>
      <c r="G170" s="110">
        <v>89269</v>
      </c>
      <c r="H170" s="4"/>
      <c r="I170" s="3"/>
    </row>
    <row r="171" spans="2:9" s="8" customFormat="1" ht="16.5" customHeight="1" x14ac:dyDescent="0.2">
      <c r="B171" s="711" t="s">
        <v>279</v>
      </c>
      <c r="C171" s="783"/>
      <c r="D171" s="34" t="s">
        <v>158</v>
      </c>
      <c r="E171" s="102">
        <f>'общий прайс'!E428</f>
        <v>49928.579999999994</v>
      </c>
      <c r="F171" s="111"/>
      <c r="G171" s="112">
        <v>42735</v>
      </c>
      <c r="H171" s="4"/>
      <c r="I171" s="3"/>
    </row>
    <row r="172" spans="2:9" ht="18" customHeight="1" x14ac:dyDescent="0.2">
      <c r="B172" s="615" t="s">
        <v>280</v>
      </c>
      <c r="C172" s="616"/>
      <c r="D172" s="32" t="s">
        <v>158</v>
      </c>
      <c r="E172" s="102">
        <f>'общий прайс'!E429</f>
        <v>406704.11999999994</v>
      </c>
      <c r="F172" s="113"/>
      <c r="G172" s="110">
        <v>246231</v>
      </c>
    </row>
    <row r="173" spans="2:9" s="8" customFormat="1" ht="19.5" customHeight="1" thickBot="1" x14ac:dyDescent="0.25">
      <c r="B173" s="627" t="s">
        <v>281</v>
      </c>
      <c r="C173" s="628"/>
      <c r="D173" s="114" t="s">
        <v>158</v>
      </c>
      <c r="E173" s="115">
        <f>'общий прайс'!E430</f>
        <v>86789.34</v>
      </c>
      <c r="F173" s="116"/>
      <c r="G173" s="110">
        <v>61688</v>
      </c>
      <c r="H173" s="4"/>
      <c r="I173" s="3"/>
    </row>
    <row r="174" spans="2:9" s="8" customFormat="1" ht="19.5" customHeight="1" thickBot="1" x14ac:dyDescent="0.25">
      <c r="B174" s="632" t="s">
        <v>1600</v>
      </c>
      <c r="C174" s="633"/>
      <c r="D174" s="633"/>
      <c r="E174" s="633"/>
      <c r="F174" s="634"/>
      <c r="G174" s="484"/>
      <c r="H174" s="4"/>
      <c r="I174" s="3"/>
    </row>
    <row r="175" spans="2:9" s="8" customFormat="1" ht="19.5" customHeight="1" x14ac:dyDescent="0.2">
      <c r="B175" s="613" t="s">
        <v>1601</v>
      </c>
      <c r="C175" s="614"/>
      <c r="D175" s="22" t="s">
        <v>158</v>
      </c>
      <c r="E175" s="38">
        <f>'общий прайс'!E432</f>
        <v>55470.240000000005</v>
      </c>
      <c r="F175" s="182"/>
      <c r="G175" s="110">
        <v>49102</v>
      </c>
      <c r="H175" s="4"/>
      <c r="I175" s="3"/>
    </row>
    <row r="176" spans="2:9" s="8" customFormat="1" ht="19.5" customHeight="1" thickBot="1" x14ac:dyDescent="0.25">
      <c r="B176" s="784" t="s">
        <v>1602</v>
      </c>
      <c r="C176" s="785"/>
      <c r="D176" s="104" t="s">
        <v>158</v>
      </c>
      <c r="E176" s="411">
        <f>'общий прайс'!E433</f>
        <v>76283.200000000012</v>
      </c>
      <c r="F176" s="390"/>
      <c r="G176" s="110">
        <v>67487</v>
      </c>
      <c r="H176" s="4"/>
      <c r="I176" s="3"/>
    </row>
    <row r="177" spans="2:9" s="8" customFormat="1" ht="20.25" customHeight="1" thickBot="1" x14ac:dyDescent="0.25">
      <c r="B177" s="632" t="s">
        <v>282</v>
      </c>
      <c r="C177" s="633"/>
      <c r="D177" s="633"/>
      <c r="E177" s="633"/>
      <c r="F177" s="634"/>
      <c r="G177" s="23"/>
      <c r="H177" s="4"/>
      <c r="I177" s="3"/>
    </row>
    <row r="178" spans="2:9" s="8" customFormat="1" ht="29.25" customHeight="1" x14ac:dyDescent="0.2">
      <c r="B178" s="613" t="s">
        <v>283</v>
      </c>
      <c r="C178" s="767"/>
      <c r="D178" s="117" t="s">
        <v>151</v>
      </c>
      <c r="E178" s="99">
        <f>'общий прайс'!E435</f>
        <v>46520</v>
      </c>
      <c r="F178" s="100"/>
      <c r="G178" s="13">
        <v>40727</v>
      </c>
      <c r="H178" s="4"/>
      <c r="I178" s="118"/>
    </row>
    <row r="179" spans="2:9" s="8" customFormat="1" ht="32.25" customHeight="1" thickBot="1" x14ac:dyDescent="0.25">
      <c r="B179" s="629" t="s">
        <v>284</v>
      </c>
      <c r="C179" s="783"/>
      <c r="D179" s="105" t="s">
        <v>151</v>
      </c>
      <c r="E179" s="99">
        <f>'общий прайс'!E436</f>
        <v>100320</v>
      </c>
      <c r="F179" s="119"/>
      <c r="G179" s="13">
        <v>87843</v>
      </c>
      <c r="H179" s="4"/>
      <c r="I179" s="118"/>
    </row>
    <row r="180" spans="2:9" s="8" customFormat="1" ht="15" customHeight="1" thickBot="1" x14ac:dyDescent="0.25">
      <c r="B180" s="658" t="s">
        <v>285</v>
      </c>
      <c r="C180" s="659"/>
      <c r="D180" s="659"/>
      <c r="E180" s="659"/>
      <c r="F180" s="661"/>
      <c r="G180" s="23"/>
      <c r="H180" s="4"/>
      <c r="I180" s="118"/>
    </row>
    <row r="181" spans="2:9" s="8" customFormat="1" ht="14.25" customHeight="1" x14ac:dyDescent="0.2">
      <c r="B181" s="757" t="s">
        <v>286</v>
      </c>
      <c r="C181" s="781"/>
      <c r="D181" s="22" t="s">
        <v>287</v>
      </c>
      <c r="E181" s="35">
        <f>'общий прайс'!E438</f>
        <v>216720</v>
      </c>
      <c r="F181" s="11"/>
      <c r="G181" s="13">
        <v>154184</v>
      </c>
      <c r="H181" s="4"/>
      <c r="I181" s="118"/>
    </row>
    <row r="182" spans="2:9" s="8" customFormat="1" ht="14.25" customHeight="1" x14ac:dyDescent="0.2">
      <c r="B182" s="759" t="s">
        <v>288</v>
      </c>
      <c r="C182" s="782"/>
      <c r="D182" s="15" t="s">
        <v>287</v>
      </c>
      <c r="E182" s="35">
        <f>'общий прайс'!E439</f>
        <v>118080</v>
      </c>
      <c r="F182" s="96"/>
      <c r="G182" s="13"/>
      <c r="H182" s="4"/>
      <c r="I182" s="118"/>
    </row>
    <row r="183" spans="2:9" s="8" customFormat="1" ht="14.25" customHeight="1" x14ac:dyDescent="0.2">
      <c r="B183" s="759" t="s">
        <v>289</v>
      </c>
      <c r="C183" s="782"/>
      <c r="D183" s="15" t="s">
        <v>287</v>
      </c>
      <c r="E183" s="35">
        <f>'общий прайс'!E440</f>
        <v>52920</v>
      </c>
      <c r="F183" s="96"/>
      <c r="G183" s="13"/>
      <c r="H183" s="4"/>
      <c r="I183" s="118"/>
    </row>
    <row r="184" spans="2:9" s="8" customFormat="1" ht="14.25" customHeight="1" x14ac:dyDescent="0.2">
      <c r="B184" s="759" t="s">
        <v>290</v>
      </c>
      <c r="C184" s="782"/>
      <c r="D184" s="15" t="s">
        <v>287</v>
      </c>
      <c r="E184" s="35">
        <f>'общий прайс'!E441</f>
        <v>274080</v>
      </c>
      <c r="F184" s="96"/>
      <c r="G184" s="13"/>
      <c r="H184" s="4"/>
      <c r="I184" s="118"/>
    </row>
    <row r="185" spans="2:9" s="8" customFormat="1" ht="14.25" customHeight="1" x14ac:dyDescent="0.2">
      <c r="B185" s="615" t="s">
        <v>291</v>
      </c>
      <c r="C185" s="656"/>
      <c r="D185" s="15" t="s">
        <v>91</v>
      </c>
      <c r="E185" s="35">
        <f>'общий прайс'!E442</f>
        <v>184200</v>
      </c>
      <c r="F185" s="96"/>
      <c r="G185" s="13"/>
      <c r="H185" s="4"/>
      <c r="I185" s="118"/>
    </row>
    <row r="186" spans="2:9" s="8" customFormat="1" ht="14.25" customHeight="1" x14ac:dyDescent="0.2">
      <c r="B186" s="623" t="s">
        <v>292</v>
      </c>
      <c r="C186" s="662"/>
      <c r="D186" s="15" t="s">
        <v>287</v>
      </c>
      <c r="E186" s="35">
        <f>'общий прайс'!E443</f>
        <v>249305</v>
      </c>
      <c r="F186" s="103"/>
      <c r="G186" s="13"/>
      <c r="H186" s="4"/>
      <c r="I186" s="118"/>
    </row>
    <row r="187" spans="2:9" s="8" customFormat="1" ht="14.25" customHeight="1" x14ac:dyDescent="0.2">
      <c r="B187" s="623" t="s">
        <v>293</v>
      </c>
      <c r="C187" s="662"/>
      <c r="D187" s="15" t="s">
        <v>287</v>
      </c>
      <c r="E187" s="35">
        <f>'общий прайс'!E444</f>
        <v>141355</v>
      </c>
      <c r="F187" s="103"/>
      <c r="G187" s="13"/>
      <c r="H187" s="4"/>
      <c r="I187" s="118"/>
    </row>
    <row r="188" spans="2:9" s="8" customFormat="1" ht="14.25" customHeight="1" x14ac:dyDescent="0.2">
      <c r="B188" s="623" t="s">
        <v>294</v>
      </c>
      <c r="C188" s="662"/>
      <c r="D188" s="15" t="s">
        <v>287</v>
      </c>
      <c r="E188" s="35">
        <f>'общий прайс'!E445</f>
        <v>189228</v>
      </c>
      <c r="F188" s="103"/>
      <c r="G188" s="13"/>
      <c r="H188" s="4"/>
      <c r="I188" s="118"/>
    </row>
    <row r="189" spans="2:9" s="8" customFormat="1" ht="14.25" customHeight="1" x14ac:dyDescent="0.2">
      <c r="B189" s="623" t="s">
        <v>297</v>
      </c>
      <c r="C189" s="662"/>
      <c r="D189" s="15" t="s">
        <v>91</v>
      </c>
      <c r="E189" s="35">
        <f>'общий прайс'!E446</f>
        <v>194212</v>
      </c>
      <c r="F189" s="103"/>
      <c r="G189" s="13"/>
      <c r="H189" s="4"/>
      <c r="I189" s="118"/>
    </row>
    <row r="190" spans="2:9" s="8" customFormat="1" ht="14.25" customHeight="1" x14ac:dyDescent="0.2">
      <c r="B190" s="623" t="s">
        <v>295</v>
      </c>
      <c r="C190" s="662"/>
      <c r="D190" s="15" t="s">
        <v>287</v>
      </c>
      <c r="E190" s="35">
        <f>'общий прайс'!E447</f>
        <v>106068</v>
      </c>
      <c r="F190" s="103"/>
      <c r="G190" s="13"/>
      <c r="H190" s="4"/>
      <c r="I190" s="118"/>
    </row>
    <row r="191" spans="2:9" s="8" customFormat="1" ht="14.25" customHeight="1" x14ac:dyDescent="0.2">
      <c r="B191" s="623" t="s">
        <v>296</v>
      </c>
      <c r="C191" s="662"/>
      <c r="D191" s="15" t="s">
        <v>91</v>
      </c>
      <c r="E191" s="35">
        <f>'общий прайс'!E448</f>
        <v>45516</v>
      </c>
      <c r="F191" s="103"/>
      <c r="G191" s="13"/>
      <c r="H191" s="4"/>
      <c r="I191" s="118"/>
    </row>
    <row r="192" spans="2:9" s="8" customFormat="1" ht="14.25" customHeight="1" x14ac:dyDescent="0.2">
      <c r="B192" s="615" t="s">
        <v>1700</v>
      </c>
      <c r="C192" s="616"/>
      <c r="D192" s="15" t="s">
        <v>91</v>
      </c>
      <c r="E192" s="35">
        <f>'общий прайс'!E449</f>
        <v>170700</v>
      </c>
      <c r="F192" s="96"/>
      <c r="G192" s="13"/>
      <c r="H192" s="4"/>
      <c r="I192" s="118"/>
    </row>
    <row r="193" spans="2:9" s="8" customFormat="1" ht="14.25" customHeight="1" x14ac:dyDescent="0.2">
      <c r="B193" s="615" t="s">
        <v>1701</v>
      </c>
      <c r="C193" s="616"/>
      <c r="D193" s="15" t="s">
        <v>91</v>
      </c>
      <c r="E193" s="35">
        <f>'общий прайс'!E450</f>
        <v>92800</v>
      </c>
      <c r="F193" s="96"/>
      <c r="G193" s="13"/>
      <c r="H193" s="4"/>
      <c r="I193" s="118"/>
    </row>
    <row r="194" spans="2:9" s="8" customFormat="1" ht="14.25" customHeight="1" x14ac:dyDescent="0.2">
      <c r="B194" s="615" t="s">
        <v>1702</v>
      </c>
      <c r="C194" s="616"/>
      <c r="D194" s="15" t="s">
        <v>91</v>
      </c>
      <c r="E194" s="35">
        <f>'общий прайс'!E451</f>
        <v>49400</v>
      </c>
      <c r="F194" s="96"/>
      <c r="G194" s="13"/>
      <c r="H194" s="4"/>
      <c r="I194" s="118"/>
    </row>
    <row r="195" spans="2:9" s="8" customFormat="1" ht="14.25" customHeight="1" x14ac:dyDescent="0.2">
      <c r="B195" s="615" t="s">
        <v>1703</v>
      </c>
      <c r="C195" s="616"/>
      <c r="D195" s="15" t="s">
        <v>91</v>
      </c>
      <c r="E195" s="35">
        <f>'общий прайс'!E452</f>
        <v>27900</v>
      </c>
      <c r="F195" s="96"/>
      <c r="G195" s="13"/>
      <c r="H195" s="4"/>
      <c r="I195" s="118"/>
    </row>
    <row r="196" spans="2:9" s="8" customFormat="1" ht="14.25" customHeight="1" x14ac:dyDescent="0.2">
      <c r="B196" s="615" t="s">
        <v>1704</v>
      </c>
      <c r="C196" s="616"/>
      <c r="D196" s="15" t="s">
        <v>91</v>
      </c>
      <c r="E196" s="35">
        <f>'общий прайс'!E453</f>
        <v>312800</v>
      </c>
      <c r="F196" s="96"/>
      <c r="G196" s="13"/>
      <c r="H196" s="4"/>
      <c r="I196" s="118"/>
    </row>
    <row r="197" spans="2:9" s="8" customFormat="1" ht="14.25" customHeight="1" x14ac:dyDescent="0.2">
      <c r="B197" s="615" t="s">
        <v>1705</v>
      </c>
      <c r="C197" s="616"/>
      <c r="D197" s="15" t="s">
        <v>91</v>
      </c>
      <c r="E197" s="35">
        <f>'общий прайс'!E454</f>
        <v>92600</v>
      </c>
      <c r="F197" s="96"/>
      <c r="G197" s="13"/>
      <c r="H197" s="4"/>
      <c r="I197" s="118"/>
    </row>
    <row r="198" spans="2:9" s="8" customFormat="1" ht="14.25" customHeight="1" x14ac:dyDescent="0.2">
      <c r="B198" s="615" t="s">
        <v>1706</v>
      </c>
      <c r="C198" s="616"/>
      <c r="D198" s="15" t="s">
        <v>91</v>
      </c>
      <c r="E198" s="35">
        <f>'общий прайс'!E455</f>
        <v>432500</v>
      </c>
      <c r="F198" s="96"/>
      <c r="G198" s="13"/>
      <c r="H198" s="4"/>
      <c r="I198" s="118"/>
    </row>
    <row r="199" spans="2:9" s="8" customFormat="1" ht="14.25" customHeight="1" x14ac:dyDescent="0.2">
      <c r="B199" s="615" t="s">
        <v>1707</v>
      </c>
      <c r="C199" s="616"/>
      <c r="D199" s="15" t="s">
        <v>91</v>
      </c>
      <c r="E199" s="35">
        <f>'общий прайс'!E456</f>
        <v>115800</v>
      </c>
      <c r="F199" s="96"/>
      <c r="G199" s="13"/>
      <c r="H199" s="4"/>
      <c r="I199" s="118"/>
    </row>
    <row r="200" spans="2:9" s="8" customFormat="1" ht="14.25" customHeight="1" x14ac:dyDescent="0.2">
      <c r="B200" s="615" t="s">
        <v>1708</v>
      </c>
      <c r="C200" s="616"/>
      <c r="D200" s="15" t="s">
        <v>91</v>
      </c>
      <c r="E200" s="35">
        <f>'общий прайс'!E457</f>
        <v>50100</v>
      </c>
      <c r="F200" s="96"/>
      <c r="G200" s="13"/>
      <c r="H200" s="4"/>
      <c r="I200" s="118"/>
    </row>
    <row r="201" spans="2:9" s="8" customFormat="1" ht="14.25" customHeight="1" x14ac:dyDescent="0.2">
      <c r="B201" s="615" t="s">
        <v>1709</v>
      </c>
      <c r="C201" s="616"/>
      <c r="D201" s="15" t="s">
        <v>91</v>
      </c>
      <c r="E201" s="35">
        <f>'общий прайс'!E458</f>
        <v>189100</v>
      </c>
      <c r="F201" s="96"/>
      <c r="G201" s="13"/>
      <c r="H201" s="4"/>
      <c r="I201" s="118"/>
    </row>
    <row r="202" spans="2:9" s="8" customFormat="1" ht="14.25" customHeight="1" x14ac:dyDescent="0.2">
      <c r="B202" s="623" t="s">
        <v>152</v>
      </c>
      <c r="C202" s="662"/>
      <c r="D202" s="15" t="s">
        <v>153</v>
      </c>
      <c r="E202" s="35">
        <f>'общий прайс'!E459</f>
        <v>89990.399999999994</v>
      </c>
      <c r="F202" s="96"/>
      <c r="G202" s="13"/>
      <c r="H202" s="4"/>
      <c r="I202" s="118"/>
    </row>
    <row r="203" spans="2:9" s="8" customFormat="1" ht="14.25" customHeight="1" x14ac:dyDescent="0.2">
      <c r="B203" s="623" t="s">
        <v>154</v>
      </c>
      <c r="C203" s="662"/>
      <c r="D203" s="15" t="s">
        <v>153</v>
      </c>
      <c r="E203" s="35">
        <f>'общий прайс'!E460</f>
        <v>47125.2</v>
      </c>
      <c r="F203" s="96"/>
      <c r="G203" s="13"/>
      <c r="H203" s="4"/>
      <c r="I203" s="118"/>
    </row>
    <row r="204" spans="2:9" s="8" customFormat="1" ht="14.25" customHeight="1" x14ac:dyDescent="0.2">
      <c r="B204" s="623" t="s">
        <v>155</v>
      </c>
      <c r="C204" s="662"/>
      <c r="D204" s="15" t="s">
        <v>153</v>
      </c>
      <c r="E204" s="35">
        <f>'общий прайс'!E461</f>
        <v>13874.4</v>
      </c>
      <c r="F204" s="96"/>
      <c r="G204" s="13"/>
      <c r="H204" s="4"/>
      <c r="I204" s="118"/>
    </row>
    <row r="205" spans="2:9" s="8" customFormat="1" ht="14.25" customHeight="1" thickBot="1" x14ac:dyDescent="0.25">
      <c r="B205" s="711" t="s">
        <v>156</v>
      </c>
      <c r="C205" s="712"/>
      <c r="D205" s="12" t="s">
        <v>153</v>
      </c>
      <c r="E205" s="35">
        <f>'общий прайс'!E462</f>
        <v>380358</v>
      </c>
      <c r="F205" s="98"/>
      <c r="G205" s="13"/>
      <c r="H205" s="4"/>
      <c r="I205" s="118"/>
    </row>
    <row r="206" spans="2:9" s="8" customFormat="1" ht="14.25" hidden="1" customHeight="1" x14ac:dyDescent="0.2">
      <c r="B206" s="615" t="s">
        <v>260</v>
      </c>
      <c r="C206" s="616"/>
      <c r="D206" s="101" t="s">
        <v>153</v>
      </c>
      <c r="E206" s="35">
        <f>'общий прайс'!E464</f>
        <v>54873.875</v>
      </c>
      <c r="F206" s="96"/>
      <c r="G206" s="23"/>
      <c r="H206" s="4"/>
      <c r="I206" s="3"/>
    </row>
    <row r="207" spans="2:9" s="8" customFormat="1" ht="14.25" hidden="1" customHeight="1" x14ac:dyDescent="0.2">
      <c r="B207" s="615" t="s">
        <v>261</v>
      </c>
      <c r="C207" s="616"/>
      <c r="D207" s="15" t="s">
        <v>153</v>
      </c>
      <c r="E207" s="35">
        <f>'общий прайс'!E465</f>
        <v>207235.00000000003</v>
      </c>
      <c r="F207" s="96"/>
      <c r="G207" s="13">
        <v>58372.86</v>
      </c>
      <c r="H207" s="4"/>
      <c r="I207" s="3"/>
    </row>
    <row r="208" spans="2:9" ht="22.5" hidden="1" customHeight="1" x14ac:dyDescent="0.2">
      <c r="B208" s="615" t="s">
        <v>262</v>
      </c>
      <c r="C208" s="616"/>
      <c r="D208" s="15" t="s">
        <v>153</v>
      </c>
      <c r="E208" s="35">
        <f>'общий прайс'!E466</f>
        <v>137795</v>
      </c>
      <c r="F208" s="96"/>
      <c r="G208" s="23"/>
    </row>
    <row r="209" spans="2:9" s="8" customFormat="1" ht="14.25" hidden="1" customHeight="1" x14ac:dyDescent="0.2">
      <c r="B209" s="623" t="s">
        <v>152</v>
      </c>
      <c r="C209" s="662"/>
      <c r="D209" s="15" t="s">
        <v>153</v>
      </c>
      <c r="E209" s="35">
        <f>'общий прайс'!E467</f>
        <v>179025</v>
      </c>
      <c r="F209" s="96"/>
      <c r="G209" s="23"/>
      <c r="H209" s="4"/>
      <c r="I209" s="118">
        <v>293580</v>
      </c>
    </row>
    <row r="210" spans="2:9" s="8" customFormat="1" ht="14.25" hidden="1" customHeight="1" x14ac:dyDescent="0.2">
      <c r="B210" s="623" t="s">
        <v>154</v>
      </c>
      <c r="C210" s="662"/>
      <c r="D210" s="15" t="s">
        <v>153</v>
      </c>
      <c r="E210" s="35">
        <f>'общий прайс'!E468</f>
        <v>157325</v>
      </c>
      <c r="F210" s="96"/>
      <c r="G210" s="23"/>
      <c r="H210" s="4"/>
      <c r="I210" s="118">
        <v>392290</v>
      </c>
    </row>
    <row r="211" spans="2:9" s="8" customFormat="1" ht="16.5" hidden="1" customHeight="1" x14ac:dyDescent="0.2">
      <c r="B211" s="623" t="s">
        <v>155</v>
      </c>
      <c r="C211" s="662"/>
      <c r="D211" s="15" t="s">
        <v>153</v>
      </c>
      <c r="E211" s="35">
        <f>'общий прайс'!E469</f>
        <v>203980</v>
      </c>
      <c r="F211" s="96"/>
      <c r="G211" s="23"/>
      <c r="H211" s="4"/>
      <c r="I211" s="118"/>
    </row>
    <row r="212" spans="2:9" s="8" customFormat="1" ht="18.75" hidden="1" customHeight="1" thickBot="1" x14ac:dyDescent="0.25">
      <c r="B212" s="711" t="s">
        <v>156</v>
      </c>
      <c r="C212" s="712"/>
      <c r="D212" s="12" t="s">
        <v>153</v>
      </c>
      <c r="E212" s="35">
        <f>'общий прайс'!E470</f>
        <v>135625</v>
      </c>
      <c r="F212" s="98"/>
      <c r="G212" s="13">
        <v>255295.33</v>
      </c>
      <c r="H212" s="120">
        <v>17</v>
      </c>
      <c r="I212" s="118"/>
    </row>
    <row r="213" spans="2:9" s="8" customFormat="1" ht="19.5" customHeight="1" thickBot="1" x14ac:dyDescent="0.25">
      <c r="B213" s="658" t="s">
        <v>298</v>
      </c>
      <c r="C213" s="659"/>
      <c r="D213" s="659"/>
      <c r="E213" s="660"/>
      <c r="F213" s="661"/>
      <c r="G213" s="121"/>
      <c r="H213" s="120">
        <v>17</v>
      </c>
      <c r="I213" s="118"/>
    </row>
    <row r="214" spans="2:9" s="8" customFormat="1" ht="30" customHeight="1" x14ac:dyDescent="0.25">
      <c r="B214" s="777" t="s">
        <v>299</v>
      </c>
      <c r="C214" s="778"/>
      <c r="D214" s="122" t="s">
        <v>91</v>
      </c>
      <c r="E214" s="123">
        <f>'общий прайс'!E478</f>
        <v>362316.69999999995</v>
      </c>
      <c r="F214" s="124"/>
      <c r="G214" s="125">
        <v>287807</v>
      </c>
      <c r="H214" s="120">
        <v>17</v>
      </c>
      <c r="I214" s="118"/>
    </row>
    <row r="215" spans="2:9" s="8" customFormat="1" ht="30" customHeight="1" x14ac:dyDescent="0.25">
      <c r="B215" s="779" t="s">
        <v>300</v>
      </c>
      <c r="C215" s="780"/>
      <c r="D215" s="126" t="s">
        <v>91</v>
      </c>
      <c r="E215" s="127">
        <f>'общий прайс'!E479</f>
        <v>193806.05</v>
      </c>
      <c r="F215" s="128"/>
      <c r="G215" s="125">
        <v>165951</v>
      </c>
      <c r="H215" s="120"/>
      <c r="I215" s="118"/>
    </row>
    <row r="216" spans="2:9" s="8" customFormat="1" ht="30" customHeight="1" x14ac:dyDescent="0.25">
      <c r="B216" s="779" t="s">
        <v>301</v>
      </c>
      <c r="C216" s="780"/>
      <c r="D216" s="126" t="s">
        <v>91</v>
      </c>
      <c r="E216" s="127">
        <f>'общий прайс'!E480</f>
        <v>120156.59999999999</v>
      </c>
      <c r="F216" s="128"/>
      <c r="G216" s="125">
        <v>103435</v>
      </c>
      <c r="H216" s="120"/>
      <c r="I216" s="118"/>
    </row>
    <row r="217" spans="2:9" s="8" customFormat="1" ht="30" customHeight="1" x14ac:dyDescent="0.25">
      <c r="B217" s="779" t="s">
        <v>302</v>
      </c>
      <c r="C217" s="780"/>
      <c r="D217" s="126" t="s">
        <v>91</v>
      </c>
      <c r="E217" s="127">
        <f>'общий прайс'!E481</f>
        <v>98285.9</v>
      </c>
      <c r="F217" s="128"/>
      <c r="G217" s="125">
        <v>84529</v>
      </c>
      <c r="H217" s="120">
        <v>19</v>
      </c>
      <c r="I217" s="118"/>
    </row>
    <row r="218" spans="2:9" s="8" customFormat="1" ht="31.5" customHeight="1" x14ac:dyDescent="0.25">
      <c r="B218" s="779" t="s">
        <v>303</v>
      </c>
      <c r="C218" s="780"/>
      <c r="D218" s="126" t="s">
        <v>91</v>
      </c>
      <c r="E218" s="127">
        <f>'общий прайс'!E482</f>
        <v>40100.5</v>
      </c>
      <c r="F218" s="128"/>
      <c r="G218" s="125">
        <v>34644</v>
      </c>
      <c r="H218" s="120">
        <v>19</v>
      </c>
      <c r="I218" s="118"/>
    </row>
    <row r="219" spans="2:9" s="8" customFormat="1" ht="29.25" customHeight="1" x14ac:dyDescent="0.25">
      <c r="B219" s="768" t="s">
        <v>304</v>
      </c>
      <c r="C219" s="769"/>
      <c r="D219" s="126" t="s">
        <v>91</v>
      </c>
      <c r="E219" s="127">
        <f>'общий прайс'!E483</f>
        <v>210399.4</v>
      </c>
      <c r="F219" s="128"/>
      <c r="G219" s="125">
        <v>181223</v>
      </c>
      <c r="H219" s="120">
        <v>19</v>
      </c>
      <c r="I219" s="118"/>
    </row>
    <row r="220" spans="2:9" s="8" customFormat="1" ht="29.25" customHeight="1" x14ac:dyDescent="0.25">
      <c r="B220" s="768" t="s">
        <v>305</v>
      </c>
      <c r="C220" s="769"/>
      <c r="D220" s="126" t="s">
        <v>91</v>
      </c>
      <c r="E220" s="127">
        <f>'общий прайс'!E484</f>
        <v>116114.34999999999</v>
      </c>
      <c r="F220" s="128"/>
      <c r="G220" s="125">
        <v>100271</v>
      </c>
      <c r="H220" s="120"/>
      <c r="I220" s="118"/>
    </row>
    <row r="221" spans="2:9" s="8" customFormat="1" ht="30.75" customHeight="1" x14ac:dyDescent="0.25">
      <c r="B221" s="768" t="s">
        <v>306</v>
      </c>
      <c r="C221" s="769"/>
      <c r="D221" s="126" t="s">
        <v>91</v>
      </c>
      <c r="E221" s="127">
        <f>'общий прайс'!E485</f>
        <v>72823.75</v>
      </c>
      <c r="F221" s="128"/>
      <c r="G221" s="125">
        <v>62483</v>
      </c>
      <c r="H221" s="120">
        <v>20</v>
      </c>
      <c r="I221" s="118"/>
    </row>
    <row r="222" spans="2:9" s="8" customFormat="1" ht="30.75" customHeight="1" x14ac:dyDescent="0.25">
      <c r="B222" s="768" t="s">
        <v>307</v>
      </c>
      <c r="C222" s="769"/>
      <c r="D222" s="126" t="s">
        <v>91</v>
      </c>
      <c r="E222" s="127">
        <f>'общий прайс'!E486</f>
        <v>26240.699999999997</v>
      </c>
      <c r="F222" s="128"/>
      <c r="G222" s="125">
        <v>22515</v>
      </c>
      <c r="H222" s="120">
        <v>20</v>
      </c>
      <c r="I222" s="118"/>
    </row>
    <row r="223" spans="2:9" s="8" customFormat="1" ht="30.75" customHeight="1" x14ac:dyDescent="0.25">
      <c r="B223" s="768" t="s">
        <v>308</v>
      </c>
      <c r="C223" s="769"/>
      <c r="D223" s="126" t="s">
        <v>91</v>
      </c>
      <c r="E223" s="127">
        <f>'общий прайс'!E487</f>
        <v>65782.299999999988</v>
      </c>
      <c r="F223" s="128"/>
      <c r="G223" s="125">
        <v>56315</v>
      </c>
      <c r="H223" s="120"/>
      <c r="I223" s="118"/>
    </row>
    <row r="224" spans="2:9" s="8" customFormat="1" ht="28.5" customHeight="1" x14ac:dyDescent="0.25">
      <c r="B224" s="768" t="s">
        <v>309</v>
      </c>
      <c r="C224" s="769"/>
      <c r="D224" s="126" t="s">
        <v>91</v>
      </c>
      <c r="E224" s="127">
        <f>'общий прайс'!E488</f>
        <v>327840.84999999998</v>
      </c>
      <c r="F224" s="128"/>
      <c r="G224" s="125">
        <v>282208</v>
      </c>
      <c r="H224" s="120"/>
      <c r="I224" s="118"/>
    </row>
    <row r="225" spans="2:9" s="8" customFormat="1" ht="30" customHeight="1" x14ac:dyDescent="0.25">
      <c r="B225" s="768" t="s">
        <v>310</v>
      </c>
      <c r="C225" s="769"/>
      <c r="D225" s="126" t="s">
        <v>91</v>
      </c>
      <c r="E225" s="127">
        <f>'общий прайс'!E489</f>
        <v>40981.399999999994</v>
      </c>
      <c r="F225" s="128"/>
      <c r="G225" s="125">
        <v>35347</v>
      </c>
      <c r="H225" s="120">
        <v>40</v>
      </c>
      <c r="I225" s="118"/>
    </row>
    <row r="226" spans="2:9" s="8" customFormat="1" ht="18.75" customHeight="1" x14ac:dyDescent="0.25">
      <c r="B226" s="768" t="s">
        <v>311</v>
      </c>
      <c r="C226" s="776"/>
      <c r="D226" s="126" t="s">
        <v>91</v>
      </c>
      <c r="E226" s="127">
        <f>'общий прайс'!E490</f>
        <v>94994.599999999991</v>
      </c>
      <c r="F226" s="128"/>
      <c r="G226" s="125">
        <v>82014</v>
      </c>
      <c r="H226" s="120">
        <v>40</v>
      </c>
      <c r="I226" s="118"/>
    </row>
    <row r="227" spans="2:9" s="8" customFormat="1" ht="30.75" customHeight="1" x14ac:dyDescent="0.25">
      <c r="B227" s="768" t="s">
        <v>312</v>
      </c>
      <c r="C227" s="769"/>
      <c r="D227" s="126" t="s">
        <v>91</v>
      </c>
      <c r="E227" s="127">
        <f>'общий прайс'!E491</f>
        <v>48289.649999999994</v>
      </c>
      <c r="F227" s="128"/>
      <c r="G227" s="125">
        <v>41734</v>
      </c>
      <c r="H227" s="4">
        <v>17</v>
      </c>
      <c r="I227" s="118"/>
    </row>
    <row r="228" spans="2:9" s="8" customFormat="1" ht="29.25" customHeight="1" x14ac:dyDescent="0.25">
      <c r="B228" s="768" t="s">
        <v>313</v>
      </c>
      <c r="C228" s="769"/>
      <c r="D228" s="126" t="s">
        <v>91</v>
      </c>
      <c r="E228" s="127">
        <f>'общий прайс'!E492</f>
        <v>146936.65</v>
      </c>
      <c r="F228" s="128"/>
      <c r="G228" s="125">
        <v>126715</v>
      </c>
      <c r="H228" s="4">
        <v>17</v>
      </c>
      <c r="I228" s="118"/>
    </row>
    <row r="229" spans="2:9" s="8" customFormat="1" ht="29.25" customHeight="1" x14ac:dyDescent="0.25">
      <c r="B229" s="768" t="s">
        <v>314</v>
      </c>
      <c r="C229" s="769"/>
      <c r="D229" s="126" t="s">
        <v>91</v>
      </c>
      <c r="E229" s="127">
        <f>'общий прайс'!E493</f>
        <v>43465.399999999994</v>
      </c>
      <c r="F229" s="128"/>
      <c r="G229" s="125">
        <v>37429</v>
      </c>
      <c r="H229" s="4">
        <v>17</v>
      </c>
      <c r="I229" s="118"/>
    </row>
    <row r="230" spans="2:9" s="8" customFormat="1" ht="29.25" customHeight="1" x14ac:dyDescent="0.25">
      <c r="B230" s="768" t="s">
        <v>315</v>
      </c>
      <c r="C230" s="769"/>
      <c r="D230" s="126" t="s">
        <v>91</v>
      </c>
      <c r="E230" s="127">
        <f>'общий прайс'!E494</f>
        <v>129872.95</v>
      </c>
      <c r="F230" s="128"/>
      <c r="G230" s="125">
        <v>111785</v>
      </c>
      <c r="H230" s="4">
        <v>17</v>
      </c>
      <c r="I230" s="118"/>
    </row>
    <row r="231" spans="2:9" s="8" customFormat="1" ht="29.25" customHeight="1" x14ac:dyDescent="0.25">
      <c r="B231" s="768" t="s">
        <v>316</v>
      </c>
      <c r="C231" s="769"/>
      <c r="D231" s="126" t="s">
        <v>91</v>
      </c>
      <c r="E231" s="127">
        <f>'общий прайс'!E495</f>
        <v>43114.649999999994</v>
      </c>
      <c r="F231" s="128"/>
      <c r="G231" s="125">
        <v>37172</v>
      </c>
      <c r="H231" s="4">
        <v>17</v>
      </c>
      <c r="I231" s="118"/>
    </row>
    <row r="232" spans="2:9" s="8" customFormat="1" ht="29.25" customHeight="1" x14ac:dyDescent="0.25">
      <c r="B232" s="768" t="s">
        <v>317</v>
      </c>
      <c r="C232" s="769"/>
      <c r="D232" s="126" t="s">
        <v>91</v>
      </c>
      <c r="E232" s="127">
        <f>'общий прайс'!E496</f>
        <v>129472.74999999999</v>
      </c>
      <c r="F232" s="128"/>
      <c r="G232" s="125">
        <v>111510</v>
      </c>
      <c r="H232" s="4">
        <v>17</v>
      </c>
      <c r="I232" s="118"/>
    </row>
    <row r="233" spans="2:9" s="8" customFormat="1" ht="30.75" customHeight="1" x14ac:dyDescent="0.25">
      <c r="B233" s="768" t="s">
        <v>318</v>
      </c>
      <c r="C233" s="769"/>
      <c r="D233" s="126" t="s">
        <v>91</v>
      </c>
      <c r="E233" s="127">
        <f>'общий прайс'!E497</f>
        <v>48056.2</v>
      </c>
      <c r="F233" s="128"/>
      <c r="G233" s="125">
        <v>41370</v>
      </c>
      <c r="H233" s="4">
        <v>17</v>
      </c>
      <c r="I233" s="118"/>
    </row>
    <row r="234" spans="2:9" s="8" customFormat="1" ht="30.75" customHeight="1" x14ac:dyDescent="0.25">
      <c r="B234" s="768" t="s">
        <v>319</v>
      </c>
      <c r="C234" s="769"/>
      <c r="D234" s="126" t="s">
        <v>91</v>
      </c>
      <c r="E234" s="127">
        <f>'общий прайс'!E498</f>
        <v>54054.6</v>
      </c>
      <c r="F234" s="128"/>
      <c r="G234" s="125">
        <v>46588</v>
      </c>
      <c r="H234" s="120">
        <v>21</v>
      </c>
      <c r="I234" s="118"/>
    </row>
    <row r="235" spans="2:9" s="8" customFormat="1" ht="30.75" customHeight="1" x14ac:dyDescent="0.25">
      <c r="B235" s="768" t="s">
        <v>320</v>
      </c>
      <c r="C235" s="769"/>
      <c r="D235" s="126" t="s">
        <v>91</v>
      </c>
      <c r="E235" s="127">
        <f>'общий прайс'!E499</f>
        <v>162735.34999999998</v>
      </c>
      <c r="F235" s="128"/>
      <c r="G235" s="125">
        <v>140190</v>
      </c>
      <c r="H235" s="120">
        <v>21</v>
      </c>
      <c r="I235" s="118"/>
    </row>
    <row r="236" spans="2:9" s="8" customFormat="1" ht="30" customHeight="1" x14ac:dyDescent="0.25">
      <c r="B236" s="768" t="s">
        <v>321</v>
      </c>
      <c r="C236" s="769"/>
      <c r="D236" s="126" t="s">
        <v>91</v>
      </c>
      <c r="E236" s="127">
        <f>'общий прайс'!E500</f>
        <v>41578.25</v>
      </c>
      <c r="F236" s="128"/>
      <c r="G236" s="125">
        <v>35469</v>
      </c>
      <c r="H236" s="120">
        <v>25</v>
      </c>
      <c r="I236" s="118"/>
    </row>
    <row r="237" spans="2:9" s="8" customFormat="1" ht="30" customHeight="1" x14ac:dyDescent="0.25">
      <c r="B237" s="768" t="s">
        <v>322</v>
      </c>
      <c r="C237" s="769"/>
      <c r="D237" s="126" t="s">
        <v>91</v>
      </c>
      <c r="E237" s="127">
        <f>'общий прайс'!E501</f>
        <v>73964.549999999988</v>
      </c>
      <c r="F237" s="128"/>
      <c r="G237" s="125">
        <v>63243</v>
      </c>
      <c r="H237" s="120">
        <v>25</v>
      </c>
      <c r="I237" s="118"/>
    </row>
    <row r="238" spans="2:9" s="8" customFormat="1" ht="31.5" customHeight="1" x14ac:dyDescent="0.25">
      <c r="B238" s="768" t="s">
        <v>323</v>
      </c>
      <c r="C238" s="769"/>
      <c r="D238" s="126" t="s">
        <v>91</v>
      </c>
      <c r="E238" s="127">
        <f>'общий прайс'!E502</f>
        <v>143663.75</v>
      </c>
      <c r="F238" s="128"/>
      <c r="G238" s="125">
        <v>123301</v>
      </c>
      <c r="H238" s="120">
        <v>25</v>
      </c>
      <c r="I238" s="118"/>
    </row>
    <row r="239" spans="2:9" s="8" customFormat="1" ht="31.5" customHeight="1" x14ac:dyDescent="0.25">
      <c r="B239" s="768" t="s">
        <v>324</v>
      </c>
      <c r="C239" s="769"/>
      <c r="D239" s="126" t="s">
        <v>91</v>
      </c>
      <c r="E239" s="127">
        <f>'общий прайс'!E503</f>
        <v>75222.649999999994</v>
      </c>
      <c r="F239" s="128"/>
      <c r="G239" s="125">
        <v>65325</v>
      </c>
      <c r="H239" s="120"/>
      <c r="I239" s="118"/>
    </row>
    <row r="240" spans="2:9" s="8" customFormat="1" ht="27.75" customHeight="1" x14ac:dyDescent="0.25">
      <c r="B240" s="768" t="s">
        <v>325</v>
      </c>
      <c r="C240" s="769"/>
      <c r="D240" s="126" t="s">
        <v>91</v>
      </c>
      <c r="E240" s="127">
        <f>'общий прайс'!E504</f>
        <v>50465.45</v>
      </c>
      <c r="F240" s="128"/>
      <c r="G240" s="125">
        <v>43596</v>
      </c>
      <c r="H240" s="120"/>
      <c r="I240" s="118"/>
    </row>
    <row r="241" spans="2:9" s="8" customFormat="1" ht="27.75" customHeight="1" x14ac:dyDescent="0.25">
      <c r="B241" s="768" t="s">
        <v>326</v>
      </c>
      <c r="C241" s="769"/>
      <c r="D241" s="126" t="s">
        <v>91</v>
      </c>
      <c r="E241" s="127">
        <f>'общий прайс'!E505</f>
        <v>18687.5</v>
      </c>
      <c r="F241" s="128"/>
      <c r="G241" s="125">
        <v>15854</v>
      </c>
      <c r="H241" s="120">
        <v>18</v>
      </c>
      <c r="I241" s="118"/>
    </row>
    <row r="242" spans="2:9" s="8" customFormat="1" ht="15" customHeight="1" x14ac:dyDescent="0.25">
      <c r="B242" s="768" t="s">
        <v>327</v>
      </c>
      <c r="C242" s="776"/>
      <c r="D242" s="126" t="s">
        <v>91</v>
      </c>
      <c r="E242" s="127">
        <f>'общий прайс'!E506</f>
        <v>12070.4</v>
      </c>
      <c r="F242" s="128"/>
      <c r="G242" s="125">
        <v>9752</v>
      </c>
      <c r="H242" s="120">
        <v>10</v>
      </c>
      <c r="I242" s="118"/>
    </row>
    <row r="243" spans="2:9" s="8" customFormat="1" ht="15" customHeight="1" x14ac:dyDescent="0.25">
      <c r="B243" s="772" t="s">
        <v>328</v>
      </c>
      <c r="C243" s="773"/>
      <c r="D243" s="126" t="s">
        <v>91</v>
      </c>
      <c r="E243" s="127">
        <f>'общий прайс'!E507</f>
        <v>11214.8</v>
      </c>
      <c r="F243" s="128"/>
      <c r="G243" s="125">
        <v>9752</v>
      </c>
      <c r="H243" s="120">
        <v>6</v>
      </c>
      <c r="I243" s="118"/>
    </row>
    <row r="244" spans="2:9" s="8" customFormat="1" ht="15" customHeight="1" x14ac:dyDescent="0.25">
      <c r="B244" s="774" t="s">
        <v>329</v>
      </c>
      <c r="C244" s="775"/>
      <c r="D244" s="126" t="s">
        <v>91</v>
      </c>
      <c r="E244" s="127">
        <f>'общий прайс'!E508</f>
        <v>67651.049999999988</v>
      </c>
      <c r="F244" s="128"/>
      <c r="G244" s="125">
        <v>57330</v>
      </c>
      <c r="H244" s="120">
        <v>8</v>
      </c>
      <c r="I244" s="118"/>
    </row>
    <row r="245" spans="2:9" s="8" customFormat="1" ht="15" customHeight="1" x14ac:dyDescent="0.25">
      <c r="B245" s="774" t="s">
        <v>330</v>
      </c>
      <c r="C245" s="775"/>
      <c r="D245" s="126" t="s">
        <v>91</v>
      </c>
      <c r="E245" s="127">
        <f>'общий прайс'!E509</f>
        <v>216394.34999999998</v>
      </c>
      <c r="F245" s="128"/>
      <c r="G245" s="125">
        <v>185444</v>
      </c>
      <c r="H245" s="120">
        <v>8</v>
      </c>
      <c r="I245" s="118"/>
    </row>
    <row r="246" spans="2:9" s="8" customFormat="1" ht="19.5" customHeight="1" x14ac:dyDescent="0.25">
      <c r="B246" s="774" t="s">
        <v>331</v>
      </c>
      <c r="C246" s="775"/>
      <c r="D246" s="126" t="s">
        <v>91</v>
      </c>
      <c r="E246" s="127">
        <f>'общий прайс'!E510</f>
        <v>59918.45</v>
      </c>
      <c r="F246" s="128"/>
      <c r="G246" s="125">
        <v>49312</v>
      </c>
      <c r="H246" s="120">
        <v>40</v>
      </c>
      <c r="I246" s="118"/>
    </row>
    <row r="247" spans="2:9" s="8" customFormat="1" ht="17.25" customHeight="1" x14ac:dyDescent="0.25">
      <c r="B247" s="774" t="s">
        <v>332</v>
      </c>
      <c r="C247" s="775"/>
      <c r="D247" s="126" t="s">
        <v>91</v>
      </c>
      <c r="E247" s="127">
        <f>'общий прайс'!E511</f>
        <v>190871.24999999997</v>
      </c>
      <c r="F247" s="128"/>
      <c r="G247" s="125">
        <v>163509</v>
      </c>
      <c r="H247" s="120">
        <v>40</v>
      </c>
      <c r="I247" s="118"/>
    </row>
    <row r="248" spans="2:9" s="8" customFormat="1" ht="30" customHeight="1" x14ac:dyDescent="0.25">
      <c r="B248" s="768" t="s">
        <v>333</v>
      </c>
      <c r="C248" s="769"/>
      <c r="D248" s="126" t="s">
        <v>91</v>
      </c>
      <c r="E248" s="127">
        <f>'общий прайс'!E512</f>
        <v>251780.99999999997</v>
      </c>
      <c r="F248" s="128"/>
      <c r="G248" s="125">
        <v>213432</v>
      </c>
      <c r="H248" s="120">
        <v>40</v>
      </c>
      <c r="I248" s="118"/>
    </row>
    <row r="249" spans="2:9" s="8" customFormat="1" ht="33.75" customHeight="1" x14ac:dyDescent="0.25">
      <c r="B249" s="768" t="s">
        <v>334</v>
      </c>
      <c r="C249" s="769"/>
      <c r="D249" s="126" t="s">
        <v>91</v>
      </c>
      <c r="E249" s="127">
        <f>'общий прайс'!E513</f>
        <v>149500</v>
      </c>
      <c r="F249" s="128"/>
      <c r="G249" s="125">
        <v>127374</v>
      </c>
      <c r="H249" s="120">
        <v>40</v>
      </c>
      <c r="I249" s="118"/>
    </row>
    <row r="250" spans="2:9" s="8" customFormat="1" ht="30" customHeight="1" x14ac:dyDescent="0.25">
      <c r="B250" s="768" t="s">
        <v>335</v>
      </c>
      <c r="C250" s="769"/>
      <c r="D250" s="126" t="s">
        <v>91</v>
      </c>
      <c r="E250" s="127">
        <f>'общий прайс'!E514</f>
        <v>294276.94999999995</v>
      </c>
      <c r="F250" s="128"/>
      <c r="G250" s="125">
        <v>249766</v>
      </c>
      <c r="H250" s="4"/>
      <c r="I250" s="118">
        <v>152720</v>
      </c>
    </row>
    <row r="251" spans="2:9" s="8" customFormat="1" ht="31.5" customHeight="1" thickBot="1" x14ac:dyDescent="0.3">
      <c r="B251" s="770" t="s">
        <v>336</v>
      </c>
      <c r="C251" s="771"/>
      <c r="D251" s="129" t="s">
        <v>91</v>
      </c>
      <c r="E251" s="130">
        <f>'общий прайс'!E515</f>
        <v>171350</v>
      </c>
      <c r="F251" s="131"/>
      <c r="G251" s="125">
        <v>145747</v>
      </c>
      <c r="H251" s="4"/>
      <c r="I251" s="118">
        <v>261150</v>
      </c>
    </row>
    <row r="252" spans="2:9" s="8" customFormat="1" ht="14.25" hidden="1" customHeight="1" thickBot="1" x14ac:dyDescent="0.25">
      <c r="B252" s="658" t="s">
        <v>337</v>
      </c>
      <c r="C252" s="659"/>
      <c r="D252" s="659"/>
      <c r="E252" s="659"/>
      <c r="F252" s="661"/>
      <c r="G252" s="23"/>
      <c r="H252" s="4"/>
      <c r="I252" s="118">
        <v>73180</v>
      </c>
    </row>
    <row r="253" spans="2:9" s="8" customFormat="1" ht="14.25" hidden="1" customHeight="1" x14ac:dyDescent="0.2">
      <c r="B253" s="625" t="s">
        <v>338</v>
      </c>
      <c r="C253" s="652"/>
      <c r="D253" s="22" t="s">
        <v>339</v>
      </c>
      <c r="E253" s="132">
        <f>'общий прайс'!E517</f>
        <v>351615.94999999995</v>
      </c>
      <c r="F253" s="21"/>
      <c r="G253" s="13">
        <v>305753</v>
      </c>
      <c r="H253" s="4"/>
      <c r="I253" s="118">
        <v>139190</v>
      </c>
    </row>
    <row r="254" spans="2:9" s="8" customFormat="1" ht="14.25" hidden="1" customHeight="1" x14ac:dyDescent="0.2">
      <c r="B254" s="615" t="s">
        <v>340</v>
      </c>
      <c r="C254" s="662"/>
      <c r="D254" s="15" t="s">
        <v>339</v>
      </c>
      <c r="E254" s="132">
        <f>'общий прайс'!E518</f>
        <v>469824.44999999995</v>
      </c>
      <c r="F254" s="14"/>
      <c r="G254" s="23">
        <v>408543</v>
      </c>
      <c r="H254" s="4"/>
      <c r="I254" s="118">
        <v>175720</v>
      </c>
    </row>
    <row r="255" spans="2:9" s="8" customFormat="1" ht="14.25" hidden="1" customHeight="1" x14ac:dyDescent="0.2">
      <c r="B255" s="615" t="s">
        <v>341</v>
      </c>
      <c r="C255" s="662"/>
      <c r="D255" s="15" t="s">
        <v>339</v>
      </c>
      <c r="E255" s="132">
        <f>'общий прайс'!E519</f>
        <v>160114.5</v>
      </c>
      <c r="F255" s="14"/>
      <c r="G255" s="23">
        <v>139230</v>
      </c>
      <c r="H255" s="4"/>
      <c r="I255" s="118">
        <v>258880</v>
      </c>
    </row>
    <row r="256" spans="2:9" s="8" customFormat="1" ht="14.25" hidden="1" customHeight="1" x14ac:dyDescent="0.2">
      <c r="B256" s="615" t="s">
        <v>342</v>
      </c>
      <c r="C256" s="662"/>
      <c r="D256" s="15" t="s">
        <v>339</v>
      </c>
      <c r="E256" s="132">
        <f>'общий прайс'!E520</f>
        <v>310448.25</v>
      </c>
      <c r="F256" s="14"/>
      <c r="G256" s="9">
        <v>252795</v>
      </c>
      <c r="H256" s="4"/>
      <c r="I256" s="118">
        <v>50200</v>
      </c>
    </row>
    <row r="257" spans="2:9" s="8" customFormat="1" ht="14.25" hidden="1" customHeight="1" x14ac:dyDescent="0.2">
      <c r="B257" s="615" t="s">
        <v>343</v>
      </c>
      <c r="C257" s="662"/>
      <c r="D257" s="15" t="s">
        <v>339</v>
      </c>
      <c r="E257" s="132">
        <f>'общий прайс'!E521</f>
        <v>77380.049999999988</v>
      </c>
      <c r="F257" s="14"/>
      <c r="G257" s="13">
        <v>67287</v>
      </c>
      <c r="H257" s="4"/>
      <c r="I257" s="118">
        <v>94130</v>
      </c>
    </row>
    <row r="258" spans="2:9" s="8" customFormat="1" ht="14.25" hidden="1" customHeight="1" x14ac:dyDescent="0.2">
      <c r="B258" s="615" t="s">
        <v>344</v>
      </c>
      <c r="C258" s="662"/>
      <c r="D258" s="15" t="s">
        <v>339</v>
      </c>
      <c r="E258" s="132">
        <f>'общий прайс'!E522</f>
        <v>167126.625</v>
      </c>
      <c r="F258" s="14"/>
      <c r="G258" s="13">
        <v>131573</v>
      </c>
      <c r="H258" s="4"/>
      <c r="I258" s="118">
        <v>222420</v>
      </c>
    </row>
    <row r="259" spans="2:9" s="8" customFormat="1" ht="14.25" hidden="1" customHeight="1" x14ac:dyDescent="0.2">
      <c r="B259" s="615" t="s">
        <v>345</v>
      </c>
      <c r="C259" s="662"/>
      <c r="D259" s="15" t="s">
        <v>339</v>
      </c>
      <c r="E259" s="132">
        <f>'общий прайс'!E523</f>
        <v>220982.61999999997</v>
      </c>
      <c r="F259" s="14"/>
      <c r="G259" s="13">
        <v>192159</v>
      </c>
      <c r="H259" s="4"/>
      <c r="I259" s="118">
        <v>37190</v>
      </c>
    </row>
    <row r="260" spans="2:9" s="8" customFormat="1" ht="14.25" hidden="1" customHeight="1" x14ac:dyDescent="0.2">
      <c r="B260" s="615" t="s">
        <v>346</v>
      </c>
      <c r="C260" s="662"/>
      <c r="D260" s="15" t="s">
        <v>339</v>
      </c>
      <c r="E260" s="132">
        <f>'общий прайс'!E524</f>
        <v>0</v>
      </c>
      <c r="F260" s="14"/>
      <c r="G260" s="23"/>
      <c r="H260" s="4"/>
      <c r="I260" s="118">
        <v>67500</v>
      </c>
    </row>
    <row r="261" spans="2:9" s="8" customFormat="1" ht="14.25" hidden="1" customHeight="1" x14ac:dyDescent="0.2">
      <c r="B261" s="615" t="s">
        <v>347</v>
      </c>
      <c r="C261" s="662"/>
      <c r="D261" s="15" t="s">
        <v>339</v>
      </c>
      <c r="E261" s="132">
        <f>'общий прайс'!E525</f>
        <v>63289.444999999992</v>
      </c>
      <c r="F261" s="14"/>
      <c r="G261" s="13">
        <v>50344</v>
      </c>
      <c r="H261" s="4"/>
      <c r="I261" s="118">
        <v>34775</v>
      </c>
    </row>
    <row r="262" spans="2:9" s="8" customFormat="1" ht="14.25" hidden="1" customHeight="1" thickBot="1" x14ac:dyDescent="0.25">
      <c r="B262" s="615" t="s">
        <v>348</v>
      </c>
      <c r="C262" s="662"/>
      <c r="D262" s="15" t="s">
        <v>339</v>
      </c>
      <c r="E262" s="132">
        <f>'общий прайс'!E526</f>
        <v>96573.549999999988</v>
      </c>
      <c r="F262" s="14"/>
      <c r="G262" s="13">
        <v>83977</v>
      </c>
      <c r="H262" s="4"/>
      <c r="I262" s="118"/>
    </row>
    <row r="263" spans="2:9" s="8" customFormat="1" ht="17.25" customHeight="1" thickBot="1" x14ac:dyDescent="0.25">
      <c r="B263" s="658" t="s">
        <v>1239</v>
      </c>
      <c r="C263" s="659"/>
      <c r="D263" s="659"/>
      <c r="E263" s="659"/>
      <c r="F263" s="661"/>
      <c r="G263" s="13"/>
      <c r="H263" s="4"/>
      <c r="I263" s="118"/>
    </row>
    <row r="264" spans="2:9" s="8" customFormat="1" ht="14.25" customHeight="1" x14ac:dyDescent="0.2">
      <c r="B264" s="625" t="s">
        <v>1603</v>
      </c>
      <c r="C264" s="652"/>
      <c r="D264" s="36" t="s">
        <v>339</v>
      </c>
      <c r="E264" s="173">
        <f>'общий прайс'!E528</f>
        <v>285339.14999999997</v>
      </c>
      <c r="F264" s="11"/>
      <c r="G264" s="23">
        <f>H264*15.5</f>
        <v>310713</v>
      </c>
      <c r="H264" s="4">
        <v>20046</v>
      </c>
      <c r="I264" s="118"/>
    </row>
    <row r="265" spans="2:9" s="8" customFormat="1" ht="14.25" customHeight="1" x14ac:dyDescent="0.2">
      <c r="B265" s="625" t="s">
        <v>1604</v>
      </c>
      <c r="C265" s="652"/>
      <c r="D265" s="36" t="s">
        <v>339</v>
      </c>
      <c r="E265" s="173">
        <f>'общий прайс'!E529</f>
        <v>149544.84999999998</v>
      </c>
      <c r="F265" s="11"/>
      <c r="G265" s="23">
        <f>H265*7.75</f>
        <v>104966</v>
      </c>
      <c r="H265" s="4">
        <v>13544</v>
      </c>
      <c r="I265" s="118"/>
    </row>
    <row r="266" spans="2:9" s="8" customFormat="1" ht="14.25" customHeight="1" x14ac:dyDescent="0.2">
      <c r="B266" s="725" t="s">
        <v>1243</v>
      </c>
      <c r="C266" s="765"/>
      <c r="D266" s="224" t="s">
        <v>339</v>
      </c>
      <c r="E266" s="173">
        <f>'общий прайс'!E530</f>
        <v>235363.59999999998</v>
      </c>
      <c r="F266" s="99"/>
      <c r="G266" s="441">
        <f>H266*15</f>
        <v>295275</v>
      </c>
      <c r="H266" s="4">
        <v>19685</v>
      </c>
      <c r="I266" s="118"/>
    </row>
    <row r="267" spans="2:9" s="8" customFormat="1" ht="14.25" customHeight="1" x14ac:dyDescent="0.2">
      <c r="B267" s="725" t="s">
        <v>1618</v>
      </c>
      <c r="C267" s="765"/>
      <c r="D267" s="224" t="s">
        <v>339</v>
      </c>
      <c r="E267" s="173">
        <f>'общий прайс'!E531</f>
        <v>65827.149999999994</v>
      </c>
      <c r="F267" s="99"/>
      <c r="G267" s="441">
        <f>H267*3.75</f>
        <v>56883.75</v>
      </c>
      <c r="H267" s="4">
        <v>15169</v>
      </c>
      <c r="I267" s="118"/>
    </row>
    <row r="268" spans="2:9" s="8" customFormat="1" ht="14.25" customHeight="1" x14ac:dyDescent="0.2">
      <c r="B268" s="725" t="s">
        <v>1619</v>
      </c>
      <c r="C268" s="765"/>
      <c r="D268" s="224" t="s">
        <v>339</v>
      </c>
      <c r="E268" s="173">
        <f>'общий прайс'!E532</f>
        <v>122710.74999999999</v>
      </c>
      <c r="F268" s="99"/>
      <c r="G268" s="441">
        <f>H268*7.5</f>
        <v>123247.5</v>
      </c>
      <c r="H268" s="4">
        <v>16433</v>
      </c>
      <c r="I268" s="118"/>
    </row>
    <row r="269" spans="2:9" s="8" customFormat="1" ht="14.25" customHeight="1" x14ac:dyDescent="0.2">
      <c r="B269" s="625" t="s">
        <v>1606</v>
      </c>
      <c r="C269" s="652"/>
      <c r="D269" s="36" t="s">
        <v>339</v>
      </c>
      <c r="E269" s="173">
        <f>'общий прайс'!E533</f>
        <v>177192</v>
      </c>
      <c r="F269" s="11"/>
      <c r="G269" s="23">
        <f>H269*16.4</f>
        <v>281358.39999999997</v>
      </c>
      <c r="H269" s="4">
        <v>17156</v>
      </c>
      <c r="I269" s="118"/>
    </row>
    <row r="270" spans="2:9" s="8" customFormat="1" ht="14.25" customHeight="1" x14ac:dyDescent="0.2">
      <c r="B270" s="625" t="s">
        <v>1607</v>
      </c>
      <c r="C270" s="652"/>
      <c r="D270" s="36" t="s">
        <v>339</v>
      </c>
      <c r="E270" s="173">
        <f>'общий прайс'!E534</f>
        <v>52166.299999999996</v>
      </c>
      <c r="F270" s="11"/>
      <c r="G270" s="23">
        <f>H270*4.1</f>
        <v>42205.399999999994</v>
      </c>
      <c r="H270" s="4">
        <v>10294</v>
      </c>
      <c r="I270" s="118"/>
    </row>
    <row r="271" spans="2:9" s="8" customFormat="1" ht="14.25" customHeight="1" x14ac:dyDescent="0.2">
      <c r="B271" s="625" t="s">
        <v>1608</v>
      </c>
      <c r="C271" s="652"/>
      <c r="D271" s="36" t="s">
        <v>339</v>
      </c>
      <c r="E271" s="173">
        <f>'общий прайс'!E535</f>
        <v>96406.799999999988</v>
      </c>
      <c r="F271" s="11"/>
      <c r="G271" s="23">
        <f>H271*8.2</f>
        <v>91815.4</v>
      </c>
      <c r="H271" s="4">
        <v>11197</v>
      </c>
      <c r="I271" s="118"/>
    </row>
    <row r="272" spans="2:9" s="8" customFormat="1" ht="14.25" customHeight="1" x14ac:dyDescent="0.2">
      <c r="B272" s="615" t="s">
        <v>1605</v>
      </c>
      <c r="C272" s="662"/>
      <c r="D272" s="32" t="s">
        <v>339</v>
      </c>
      <c r="E272" s="173">
        <f>'общий прайс'!E536</f>
        <v>144827.54999999999</v>
      </c>
      <c r="F272" s="96"/>
      <c r="G272" s="23">
        <f>H272*14.4</f>
        <v>171633.6</v>
      </c>
      <c r="H272" s="4">
        <v>11919</v>
      </c>
      <c r="I272" s="118"/>
    </row>
    <row r="273" spans="2:9" s="8" customFormat="1" ht="14.25" customHeight="1" x14ac:dyDescent="0.2">
      <c r="B273" s="615" t="s">
        <v>418</v>
      </c>
      <c r="C273" s="662"/>
      <c r="D273" s="32" t="s">
        <v>339</v>
      </c>
      <c r="E273" s="173">
        <f>'общий прайс'!E537</f>
        <v>77174.2</v>
      </c>
      <c r="F273" s="96"/>
      <c r="G273" s="23">
        <f>H273*7.2</f>
        <v>132631.20000000001</v>
      </c>
      <c r="H273" s="4">
        <v>18421</v>
      </c>
      <c r="I273" s="118"/>
    </row>
    <row r="274" spans="2:9" s="8" customFormat="1" ht="14.25" customHeight="1" thickBot="1" x14ac:dyDescent="0.25">
      <c r="B274" s="629" t="s">
        <v>349</v>
      </c>
      <c r="C274" s="712"/>
      <c r="D274" s="34" t="s">
        <v>339</v>
      </c>
      <c r="E274" s="173">
        <f>'общий прайс'!E538</f>
        <v>42167.049999999996</v>
      </c>
      <c r="F274" s="98"/>
      <c r="G274" s="23">
        <f>H274*3.6</f>
        <v>70596</v>
      </c>
      <c r="H274" s="4">
        <v>19610</v>
      </c>
      <c r="I274" s="118"/>
    </row>
    <row r="275" spans="2:9" s="8" customFormat="1" ht="14.25" customHeight="1" thickBot="1" x14ac:dyDescent="0.25">
      <c r="B275" s="658" t="s">
        <v>1238</v>
      </c>
      <c r="C275" s="659"/>
      <c r="D275" s="659"/>
      <c r="E275" s="660"/>
      <c r="F275" s="661"/>
      <c r="G275" s="274"/>
      <c r="H275" s="4">
        <v>21244</v>
      </c>
      <c r="I275" s="118"/>
    </row>
    <row r="276" spans="2:9" s="8" customFormat="1" ht="14.25" customHeight="1" x14ac:dyDescent="0.2">
      <c r="B276" s="766" t="s">
        <v>1240</v>
      </c>
      <c r="C276" s="767"/>
      <c r="D276" s="39" t="s">
        <v>339</v>
      </c>
      <c r="E276" s="123">
        <f>'общий прайс'!E540</f>
        <v>371689.19999999995</v>
      </c>
      <c r="F276" s="227"/>
      <c r="G276" s="236">
        <f>H276*15.5</f>
        <v>274319</v>
      </c>
      <c r="H276" s="4">
        <v>17698</v>
      </c>
      <c r="I276" s="118"/>
    </row>
    <row r="277" spans="2:9" s="8" customFormat="1" ht="16.5" customHeight="1" x14ac:dyDescent="0.2">
      <c r="B277" s="623" t="s">
        <v>1609</v>
      </c>
      <c r="C277" s="624"/>
      <c r="D277" s="32" t="s">
        <v>339</v>
      </c>
      <c r="E277" s="127">
        <f>'общий прайс'!E541</f>
        <v>481747.30499999999</v>
      </c>
      <c r="F277" s="227"/>
      <c r="G277" s="236">
        <f>H277*23.3</f>
        <v>0</v>
      </c>
      <c r="H277" s="4"/>
      <c r="I277" s="118"/>
    </row>
    <row r="278" spans="2:9" s="8" customFormat="1" ht="14.25" customHeight="1" x14ac:dyDescent="0.2">
      <c r="B278" s="623" t="s">
        <v>1610</v>
      </c>
      <c r="C278" s="624"/>
      <c r="D278" s="32" t="s">
        <v>339</v>
      </c>
      <c r="E278" s="127">
        <f>'общий прайс'!E542</f>
        <v>98434.249999999985</v>
      </c>
      <c r="F278" s="227"/>
      <c r="G278" s="236">
        <f>H278*3.88</f>
        <v>0</v>
      </c>
      <c r="H278" s="4"/>
      <c r="I278" s="118"/>
    </row>
    <row r="279" spans="2:9" s="8" customFormat="1" ht="14.25" customHeight="1" x14ac:dyDescent="0.2">
      <c r="B279" s="623" t="s">
        <v>1611</v>
      </c>
      <c r="C279" s="624"/>
      <c r="D279" s="32" t="s">
        <v>339</v>
      </c>
      <c r="E279" s="127">
        <f>'общий прайс'!E543</f>
        <v>225458.65</v>
      </c>
      <c r="F279" s="227"/>
      <c r="G279" s="236">
        <f>H279*16.4</f>
        <v>223761.59999999998</v>
      </c>
      <c r="H279" s="4">
        <v>13644</v>
      </c>
      <c r="I279" s="118"/>
    </row>
    <row r="280" spans="2:9" s="8" customFormat="1" ht="14.25" customHeight="1" x14ac:dyDescent="0.2">
      <c r="B280" s="623" t="s">
        <v>1612</v>
      </c>
      <c r="C280" s="624"/>
      <c r="D280" s="32" t="s">
        <v>339</v>
      </c>
      <c r="E280" s="127">
        <f>'общий прайс'!E544</f>
        <v>333983</v>
      </c>
      <c r="F280" s="227"/>
      <c r="G280" s="236">
        <f>H280*24.6</f>
        <v>230748</v>
      </c>
      <c r="H280" s="4">
        <v>9380</v>
      </c>
      <c r="I280" s="118"/>
    </row>
    <row r="281" spans="2:9" s="8" customFormat="1" ht="14.25" customHeight="1" x14ac:dyDescent="0.2">
      <c r="B281" s="623" t="s">
        <v>1241</v>
      </c>
      <c r="C281" s="624"/>
      <c r="D281" s="32" t="s">
        <v>339</v>
      </c>
      <c r="E281" s="127">
        <f>'общий прайс'!E545</f>
        <v>64034.414999999994</v>
      </c>
      <c r="F281" s="227"/>
      <c r="G281" s="236">
        <f>H281*4.1</f>
        <v>0</v>
      </c>
      <c r="H281" s="4"/>
      <c r="I281" s="118">
        <v>243930</v>
      </c>
    </row>
    <row r="282" spans="2:9" s="8" customFormat="1" ht="18" customHeight="1" x14ac:dyDescent="0.2">
      <c r="B282" s="623" t="s">
        <v>1616</v>
      </c>
      <c r="C282" s="624"/>
      <c r="D282" s="32" t="s">
        <v>339</v>
      </c>
      <c r="E282" s="127">
        <f>'общий прайс'!E546</f>
        <v>331020.59999999998</v>
      </c>
      <c r="F282" s="227"/>
      <c r="G282" s="236">
        <f>H282*15</f>
        <v>0</v>
      </c>
      <c r="H282" s="4"/>
      <c r="I282" s="3"/>
    </row>
    <row r="283" spans="2:9" s="8" customFormat="1" ht="14.25" customHeight="1" x14ac:dyDescent="0.2">
      <c r="B283" s="623" t="s">
        <v>1617</v>
      </c>
      <c r="C283" s="624"/>
      <c r="D283" s="32" t="s">
        <v>339</v>
      </c>
      <c r="E283" s="127">
        <f>'общий прайс'!E547</f>
        <v>455817.44999999995</v>
      </c>
      <c r="F283" s="227"/>
      <c r="G283" s="236">
        <f>H283*22.5</f>
        <v>0</v>
      </c>
      <c r="H283" s="4"/>
      <c r="I283" s="3"/>
    </row>
    <row r="284" spans="2:9" ht="15.75" x14ac:dyDescent="0.2">
      <c r="B284" s="623" t="s">
        <v>1242</v>
      </c>
      <c r="C284" s="624"/>
      <c r="D284" s="150" t="s">
        <v>339</v>
      </c>
      <c r="E284" s="127">
        <f>'общий прайс'!E548</f>
        <v>85081.599999999991</v>
      </c>
      <c r="F284" s="227"/>
      <c r="G284" s="236">
        <f>H284*3.75</f>
        <v>0</v>
      </c>
    </row>
    <row r="285" spans="2:9" ht="15.75" x14ac:dyDescent="0.2">
      <c r="B285" s="623" t="s">
        <v>1613</v>
      </c>
      <c r="C285" s="624"/>
      <c r="D285" s="150" t="s">
        <v>339</v>
      </c>
      <c r="E285" s="127">
        <f>'общий прайс'!E549</f>
        <v>269610.59999999998</v>
      </c>
      <c r="F285" s="227"/>
      <c r="G285" s="236">
        <f>H285*15</f>
        <v>0</v>
      </c>
    </row>
    <row r="286" spans="2:9" ht="15.75" x14ac:dyDescent="0.2">
      <c r="B286" s="623" t="s">
        <v>1244</v>
      </c>
      <c r="C286" s="624"/>
      <c r="D286" s="150" t="s">
        <v>339</v>
      </c>
      <c r="E286" s="127">
        <f>'общий прайс'!E550</f>
        <v>145239.25</v>
      </c>
      <c r="F286" s="227"/>
      <c r="G286" s="236">
        <f>H286*7.5</f>
        <v>0</v>
      </c>
    </row>
    <row r="287" spans="2:9" ht="15.75" x14ac:dyDescent="0.2">
      <c r="B287" s="623" t="s">
        <v>1245</v>
      </c>
      <c r="C287" s="624"/>
      <c r="D287" s="150" t="s">
        <v>339</v>
      </c>
      <c r="E287" s="127">
        <f>'общий прайс'!E551</f>
        <v>74160.049999999988</v>
      </c>
      <c r="F287" s="227"/>
      <c r="G287" s="236">
        <f>H287*3.75</f>
        <v>0</v>
      </c>
    </row>
    <row r="288" spans="2:9" ht="15.75" x14ac:dyDescent="0.2">
      <c r="B288" s="623" t="s">
        <v>1615</v>
      </c>
      <c r="C288" s="624"/>
      <c r="D288" s="150" t="s">
        <v>339</v>
      </c>
      <c r="E288" s="127">
        <f>'общий прайс'!E552</f>
        <v>205202.55</v>
      </c>
      <c r="F288" s="227"/>
      <c r="G288" s="236">
        <f>H288*16.4</f>
        <v>0</v>
      </c>
    </row>
    <row r="289" spans="2:7" ht="15.75" x14ac:dyDescent="0.2">
      <c r="B289" s="623" t="s">
        <v>1246</v>
      </c>
      <c r="C289" s="624"/>
      <c r="D289" s="150" t="s">
        <v>339</v>
      </c>
      <c r="E289" s="127">
        <f>'общий прайс'!E553</f>
        <v>108599.09999999999</v>
      </c>
      <c r="F289" s="227"/>
      <c r="G289" s="236">
        <f>H289*8.2</f>
        <v>0</v>
      </c>
    </row>
    <row r="290" spans="2:7" ht="15.75" x14ac:dyDescent="0.2">
      <c r="B290" s="623" t="s">
        <v>1247</v>
      </c>
      <c r="C290" s="624"/>
      <c r="D290" s="150" t="s">
        <v>339</v>
      </c>
      <c r="E290" s="127">
        <f>'общий прайс'!E554</f>
        <v>58093.399999999994</v>
      </c>
      <c r="F290" s="227"/>
      <c r="G290" s="236">
        <f>H290*4.1</f>
        <v>0</v>
      </c>
    </row>
    <row r="291" spans="2:7" ht="15.75" x14ac:dyDescent="0.2">
      <c r="B291" s="623" t="s">
        <v>1248</v>
      </c>
      <c r="C291" s="624"/>
      <c r="D291" s="150" t="s">
        <v>339</v>
      </c>
      <c r="E291" s="127">
        <f>'общий прайс'!E555</f>
        <v>307894.09999999998</v>
      </c>
      <c r="F291" s="227"/>
      <c r="G291" s="236">
        <f>H291*14.5</f>
        <v>0</v>
      </c>
    </row>
    <row r="292" spans="2:7" ht="15.75" x14ac:dyDescent="0.2">
      <c r="B292" s="623" t="s">
        <v>1249</v>
      </c>
      <c r="C292" s="624"/>
      <c r="D292" s="150" t="s">
        <v>339</v>
      </c>
      <c r="E292" s="127">
        <f>'общий прайс'!E556</f>
        <v>163549.54999999999</v>
      </c>
      <c r="F292" s="227"/>
      <c r="G292" s="236">
        <f>H292*7.25</f>
        <v>0</v>
      </c>
    </row>
    <row r="293" spans="2:7" ht="15.75" x14ac:dyDescent="0.2">
      <c r="B293" s="623" t="s">
        <v>1250</v>
      </c>
      <c r="C293" s="624"/>
      <c r="D293" s="150" t="s">
        <v>339</v>
      </c>
      <c r="E293" s="127">
        <f>'общий прайс'!E557</f>
        <v>88737.45</v>
      </c>
      <c r="F293" s="227"/>
      <c r="G293" s="236">
        <f>H293*3.63</f>
        <v>0</v>
      </c>
    </row>
    <row r="294" spans="2:7" ht="15.75" x14ac:dyDescent="0.2">
      <c r="B294" s="623" t="s">
        <v>1251</v>
      </c>
      <c r="C294" s="624"/>
      <c r="D294" s="150" t="s">
        <v>339</v>
      </c>
      <c r="E294" s="127">
        <f>'общий прайс'!E558</f>
        <v>326565.5</v>
      </c>
      <c r="F294" s="227"/>
      <c r="G294" s="236">
        <f>H294*15.5</f>
        <v>0</v>
      </c>
    </row>
    <row r="295" spans="2:7" ht="15.75" x14ac:dyDescent="0.2">
      <c r="B295" s="623" t="s">
        <v>1614</v>
      </c>
      <c r="C295" s="624"/>
      <c r="D295" s="150" t="s">
        <v>339</v>
      </c>
      <c r="E295" s="127">
        <f>'общий прайс'!E559</f>
        <v>86526</v>
      </c>
      <c r="F295" s="228"/>
      <c r="G295" s="236">
        <f>H295*3.88</f>
        <v>0</v>
      </c>
    </row>
    <row r="296" spans="2:7" ht="15.75" x14ac:dyDescent="0.2">
      <c r="B296" s="615" t="s">
        <v>1710</v>
      </c>
      <c r="C296" s="616"/>
      <c r="D296" s="150" t="s">
        <v>339</v>
      </c>
      <c r="E296" s="127">
        <f>'общий прайс'!E560</f>
        <v>236806.84999999998</v>
      </c>
      <c r="F296" s="228"/>
      <c r="G296" s="236"/>
    </row>
    <row r="297" spans="2:7" ht="15.75" x14ac:dyDescent="0.2">
      <c r="B297" s="615" t="s">
        <v>1620</v>
      </c>
      <c r="C297" s="616"/>
      <c r="D297" s="150" t="s">
        <v>339</v>
      </c>
      <c r="E297" s="127">
        <f>'общий прайс'!E561</f>
        <v>173517.75</v>
      </c>
      <c r="F297" s="228"/>
      <c r="G297" s="236">
        <f>H297*15</f>
        <v>0</v>
      </c>
    </row>
    <row r="298" spans="2:7" ht="16.5" thickBot="1" x14ac:dyDescent="0.25">
      <c r="B298" s="627" t="s">
        <v>1621</v>
      </c>
      <c r="C298" s="628"/>
      <c r="D298" s="152" t="s">
        <v>339</v>
      </c>
      <c r="E298" s="273">
        <f>'общий прайс'!E562</f>
        <v>91115.65</v>
      </c>
      <c r="F298" s="485"/>
      <c r="G298" s="236">
        <f>H298*4.5</f>
        <v>0</v>
      </c>
    </row>
    <row r="299" spans="2:7" ht="18.75" thickBot="1" x14ac:dyDescent="0.25">
      <c r="B299" s="632" t="s">
        <v>1622</v>
      </c>
      <c r="C299" s="633"/>
      <c r="D299" s="633"/>
      <c r="E299" s="653"/>
      <c r="F299" s="634"/>
      <c r="G299" s="233"/>
    </row>
    <row r="300" spans="2:7" ht="15.75" x14ac:dyDescent="0.2">
      <c r="B300" s="763" t="s">
        <v>1623</v>
      </c>
      <c r="C300" s="764"/>
      <c r="D300" s="217" t="s">
        <v>91</v>
      </c>
      <c r="E300" s="123">
        <f>'общий прайс'!E564</f>
        <v>61242.1</v>
      </c>
      <c r="F300" s="227"/>
      <c r="G300" s="236">
        <v>51370</v>
      </c>
    </row>
    <row r="301" spans="2:7" ht="15.75" x14ac:dyDescent="0.2">
      <c r="B301" s="757" t="s">
        <v>1624</v>
      </c>
      <c r="C301" s="758"/>
      <c r="D301" s="150" t="s">
        <v>91</v>
      </c>
      <c r="E301" s="127">
        <f>'общий прайс'!E565</f>
        <v>61242.1</v>
      </c>
      <c r="F301" s="228"/>
      <c r="G301" s="236">
        <v>51370</v>
      </c>
    </row>
    <row r="302" spans="2:7" ht="30" customHeight="1" x14ac:dyDescent="0.2">
      <c r="B302" s="759" t="s">
        <v>1625</v>
      </c>
      <c r="C302" s="760"/>
      <c r="D302" s="150" t="s">
        <v>91</v>
      </c>
      <c r="E302" s="127">
        <f>'общий прайс'!E568</f>
        <v>71447.199999999997</v>
      </c>
      <c r="F302" s="228"/>
      <c r="G302" s="236"/>
    </row>
    <row r="303" spans="2:7" ht="32.25" customHeight="1" x14ac:dyDescent="0.2">
      <c r="B303" s="759" t="s">
        <v>1626</v>
      </c>
      <c r="C303" s="760"/>
      <c r="D303" s="150" t="s">
        <v>91</v>
      </c>
      <c r="E303" s="127">
        <f>'общий прайс'!E569</f>
        <v>92463.45</v>
      </c>
      <c r="F303" s="228"/>
      <c r="G303" s="236">
        <v>78318</v>
      </c>
    </row>
    <row r="304" spans="2:7" ht="32.25" customHeight="1" x14ac:dyDescent="0.2">
      <c r="B304" s="759" t="s">
        <v>1711</v>
      </c>
      <c r="C304" s="760"/>
      <c r="D304" s="20" t="s">
        <v>91</v>
      </c>
      <c r="E304" s="180">
        <f>'общий прайс'!E570</f>
        <v>94097.599999999991</v>
      </c>
      <c r="F304" s="228"/>
      <c r="G304" s="236"/>
    </row>
    <row r="305" spans="2:7" ht="30.75" customHeight="1" x14ac:dyDescent="0.2">
      <c r="B305" s="759" t="s">
        <v>1627</v>
      </c>
      <c r="C305" s="760"/>
      <c r="D305" s="150" t="s">
        <v>91</v>
      </c>
      <c r="E305" s="127">
        <f>'общий прайс'!E571</f>
        <v>97104.849999999991</v>
      </c>
      <c r="F305" s="228"/>
      <c r="G305" s="236">
        <v>78318</v>
      </c>
    </row>
    <row r="306" spans="2:7" ht="30.75" customHeight="1" x14ac:dyDescent="0.2">
      <c r="B306" s="759" t="s">
        <v>1628</v>
      </c>
      <c r="C306" s="760"/>
      <c r="D306" s="150" t="s">
        <v>91</v>
      </c>
      <c r="E306" s="127">
        <f>'общий прайс'!E572</f>
        <v>92463.45</v>
      </c>
      <c r="F306" s="228"/>
      <c r="G306" s="236">
        <v>78318</v>
      </c>
    </row>
    <row r="307" spans="2:7" ht="30.75" customHeight="1" x14ac:dyDescent="0.2">
      <c r="B307" s="621" t="s">
        <v>1629</v>
      </c>
      <c r="C307" s="622"/>
      <c r="D307" s="150" t="s">
        <v>91</v>
      </c>
      <c r="E307" s="127">
        <f>'общий прайс'!E573</f>
        <v>189049.65</v>
      </c>
      <c r="F307" s="228"/>
      <c r="G307" s="236">
        <v>156945</v>
      </c>
    </row>
    <row r="308" spans="2:7" ht="30" customHeight="1" x14ac:dyDescent="0.2">
      <c r="B308" s="621" t="s">
        <v>1630</v>
      </c>
      <c r="C308" s="622"/>
      <c r="D308" s="150" t="s">
        <v>91</v>
      </c>
      <c r="E308" s="127">
        <f>'общий прайс'!E574</f>
        <v>59809.2</v>
      </c>
      <c r="F308" s="228"/>
      <c r="G308" s="236">
        <v>49915</v>
      </c>
    </row>
    <row r="309" spans="2:7" ht="32.25" customHeight="1" x14ac:dyDescent="0.2">
      <c r="B309" s="621" t="s">
        <v>1631</v>
      </c>
      <c r="C309" s="622"/>
      <c r="D309" s="150" t="s">
        <v>91</v>
      </c>
      <c r="E309" s="127">
        <f>'общий прайс'!E575</f>
        <v>187830.65</v>
      </c>
      <c r="F309" s="228"/>
      <c r="G309" s="236">
        <v>156945</v>
      </c>
    </row>
    <row r="310" spans="2:7" ht="34.5" customHeight="1" thickBot="1" x14ac:dyDescent="0.25">
      <c r="B310" s="761" t="s">
        <v>1632</v>
      </c>
      <c r="C310" s="762"/>
      <c r="D310" s="152" t="s">
        <v>91</v>
      </c>
      <c r="E310" s="273">
        <f>'общий прайс'!E576</f>
        <v>58931.749999999993</v>
      </c>
      <c r="F310" s="228"/>
      <c r="G310" s="236">
        <v>49916</v>
      </c>
    </row>
  </sheetData>
  <mergeCells count="300">
    <mergeCell ref="B84:C84"/>
    <mergeCell ref="B74:C74"/>
    <mergeCell ref="B57:F57"/>
    <mergeCell ref="B16:C16"/>
    <mergeCell ref="B17:C17"/>
    <mergeCell ref="B18:C18"/>
    <mergeCell ref="B19:C19"/>
    <mergeCell ref="B20:C20"/>
    <mergeCell ref="B33:C33"/>
    <mergeCell ref="B34:C34"/>
    <mergeCell ref="B35:C35"/>
    <mergeCell ref="B36:C36"/>
    <mergeCell ref="B37:C37"/>
    <mergeCell ref="B38:C38"/>
    <mergeCell ref="B39:C39"/>
    <mergeCell ref="B21:C21"/>
    <mergeCell ref="B56:C56"/>
    <mergeCell ref="B55:C55"/>
    <mergeCell ref="B54:C54"/>
    <mergeCell ref="B53:C53"/>
    <mergeCell ref="B52:C52"/>
    <mergeCell ref="B51:C51"/>
    <mergeCell ref="B26:C26"/>
    <mergeCell ref="B25:C25"/>
    <mergeCell ref="B66:C66"/>
    <mergeCell ref="B73:C73"/>
    <mergeCell ref="B58:C58"/>
    <mergeCell ref="B59:C59"/>
    <mergeCell ref="B60:C60"/>
    <mergeCell ref="B2:C2"/>
    <mergeCell ref="C11:E11"/>
    <mergeCell ref="B12:C12"/>
    <mergeCell ref="B14:F14"/>
    <mergeCell ref="B15:F15"/>
    <mergeCell ref="B24:C24"/>
    <mergeCell ref="B23:C23"/>
    <mergeCell ref="B22:C22"/>
    <mergeCell ref="B27:C27"/>
    <mergeCell ref="B28:C28"/>
    <mergeCell ref="B29:C29"/>
    <mergeCell ref="B30:C30"/>
    <mergeCell ref="B31:C31"/>
    <mergeCell ref="B32:C32"/>
    <mergeCell ref="B82:C82"/>
    <mergeCell ref="B83:C83"/>
    <mergeCell ref="B75:C75"/>
    <mergeCell ref="B76:C76"/>
    <mergeCell ref="B77:C77"/>
    <mergeCell ref="B78:C78"/>
    <mergeCell ref="B79:C79"/>
    <mergeCell ref="B67:C67"/>
    <mergeCell ref="B68:C68"/>
    <mergeCell ref="B69:C69"/>
    <mergeCell ref="B70:C70"/>
    <mergeCell ref="B71:C71"/>
    <mergeCell ref="B72:C72"/>
    <mergeCell ref="B87:F87"/>
    <mergeCell ref="B88:C88"/>
    <mergeCell ref="B89:C89"/>
    <mergeCell ref="B90:C90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85:C85"/>
    <mergeCell ref="B86:C86"/>
    <mergeCell ref="B61:C61"/>
    <mergeCell ref="B62:C62"/>
    <mergeCell ref="B63:C63"/>
    <mergeCell ref="B64:C64"/>
    <mergeCell ref="B65:C65"/>
    <mergeCell ref="B80:C80"/>
    <mergeCell ref="B81:C81"/>
    <mergeCell ref="B97:C97"/>
    <mergeCell ref="B98:C98"/>
    <mergeCell ref="B99:C99"/>
    <mergeCell ref="B100:C100"/>
    <mergeCell ref="B101:C101"/>
    <mergeCell ref="B102:C102"/>
    <mergeCell ref="B91:C91"/>
    <mergeCell ref="B92:C92"/>
    <mergeCell ref="B93:C93"/>
    <mergeCell ref="B94:C94"/>
    <mergeCell ref="B95:C95"/>
    <mergeCell ref="B96:C96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B133:C133"/>
    <mergeCell ref="B134:C134"/>
    <mergeCell ref="B135:C135"/>
    <mergeCell ref="B136:C136"/>
    <mergeCell ref="B137:C137"/>
    <mergeCell ref="B138:C138"/>
    <mergeCell ref="B127:C127"/>
    <mergeCell ref="B128:C128"/>
    <mergeCell ref="B129:C129"/>
    <mergeCell ref="B130:C130"/>
    <mergeCell ref="B131:C131"/>
    <mergeCell ref="B132:C132"/>
    <mergeCell ref="B145:C145"/>
    <mergeCell ref="B146:C146"/>
    <mergeCell ref="B147:C147"/>
    <mergeCell ref="B148:F148"/>
    <mergeCell ref="B149:C149"/>
    <mergeCell ref="B150:C150"/>
    <mergeCell ref="B139:C139"/>
    <mergeCell ref="B140:C140"/>
    <mergeCell ref="B141:C141"/>
    <mergeCell ref="B142:C142"/>
    <mergeCell ref="B143:C143"/>
    <mergeCell ref="B144:C144"/>
    <mergeCell ref="B158:C158"/>
    <mergeCell ref="B159:C159"/>
    <mergeCell ref="B160:C160"/>
    <mergeCell ref="B161:C161"/>
    <mergeCell ref="B162:C162"/>
    <mergeCell ref="B163:F163"/>
    <mergeCell ref="B151:C151"/>
    <mergeCell ref="B152:C152"/>
    <mergeCell ref="B154:C154"/>
    <mergeCell ref="B155:C155"/>
    <mergeCell ref="B156:C156"/>
    <mergeCell ref="B157:C157"/>
    <mergeCell ref="B153:C153"/>
    <mergeCell ref="B172:C172"/>
    <mergeCell ref="B173:C173"/>
    <mergeCell ref="B177:F177"/>
    <mergeCell ref="B178:C178"/>
    <mergeCell ref="B179:C179"/>
    <mergeCell ref="B180:F180"/>
    <mergeCell ref="B164:C164"/>
    <mergeCell ref="B165:C165"/>
    <mergeCell ref="B166:C166"/>
    <mergeCell ref="B167:C167"/>
    <mergeCell ref="B170:C170"/>
    <mergeCell ref="B171:C171"/>
    <mergeCell ref="B174:F174"/>
    <mergeCell ref="B175:C175"/>
    <mergeCell ref="B176:C176"/>
    <mergeCell ref="B168:C168"/>
    <mergeCell ref="B169:C169"/>
    <mergeCell ref="B206:C206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90:C190"/>
    <mergeCell ref="B191:C191"/>
    <mergeCell ref="B200:C200"/>
    <mergeCell ref="B201:C201"/>
    <mergeCell ref="B202:C202"/>
    <mergeCell ref="B203:C203"/>
    <mergeCell ref="B204:C204"/>
    <mergeCell ref="B205:C205"/>
    <mergeCell ref="B189:C189"/>
    <mergeCell ref="B192:C192"/>
    <mergeCell ref="B193:C193"/>
    <mergeCell ref="B194:C194"/>
    <mergeCell ref="B195:C195"/>
    <mergeCell ref="B196:C196"/>
    <mergeCell ref="B197:C197"/>
    <mergeCell ref="B213:F213"/>
    <mergeCell ref="B214:C214"/>
    <mergeCell ref="B215:C215"/>
    <mergeCell ref="B216:C216"/>
    <mergeCell ref="B217:C217"/>
    <mergeCell ref="B218:C218"/>
    <mergeCell ref="B207:C207"/>
    <mergeCell ref="B208:C208"/>
    <mergeCell ref="B209:C209"/>
    <mergeCell ref="B210:C210"/>
    <mergeCell ref="B211:C211"/>
    <mergeCell ref="B212:C212"/>
    <mergeCell ref="B225:C225"/>
    <mergeCell ref="B226:C226"/>
    <mergeCell ref="B227:C227"/>
    <mergeCell ref="B228:C228"/>
    <mergeCell ref="B229:C229"/>
    <mergeCell ref="B230:C230"/>
    <mergeCell ref="B219:C219"/>
    <mergeCell ref="B220:C220"/>
    <mergeCell ref="B221:C221"/>
    <mergeCell ref="B222:C222"/>
    <mergeCell ref="B223:C223"/>
    <mergeCell ref="B224:C224"/>
    <mergeCell ref="B237:C237"/>
    <mergeCell ref="B238:C238"/>
    <mergeCell ref="B239:C239"/>
    <mergeCell ref="B240:C240"/>
    <mergeCell ref="B241:C241"/>
    <mergeCell ref="B242:C242"/>
    <mergeCell ref="B231:C231"/>
    <mergeCell ref="B232:C232"/>
    <mergeCell ref="B233:C233"/>
    <mergeCell ref="B234:C234"/>
    <mergeCell ref="B235:C235"/>
    <mergeCell ref="B236:C236"/>
    <mergeCell ref="B249:C249"/>
    <mergeCell ref="B250:C250"/>
    <mergeCell ref="B251:C251"/>
    <mergeCell ref="B252:F252"/>
    <mergeCell ref="B253:C253"/>
    <mergeCell ref="B254:C254"/>
    <mergeCell ref="B243:C243"/>
    <mergeCell ref="B244:C244"/>
    <mergeCell ref="B245:C245"/>
    <mergeCell ref="B246:C246"/>
    <mergeCell ref="B247:C247"/>
    <mergeCell ref="B248:C248"/>
    <mergeCell ref="B259:C259"/>
    <mergeCell ref="B260:C260"/>
    <mergeCell ref="B279:C279"/>
    <mergeCell ref="B280:C280"/>
    <mergeCell ref="B263:F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6:C276"/>
    <mergeCell ref="B305:C305"/>
    <mergeCell ref="B306:C306"/>
    <mergeCell ref="B307:C307"/>
    <mergeCell ref="B308:C308"/>
    <mergeCell ref="B309:C309"/>
    <mergeCell ref="B310:C310"/>
    <mergeCell ref="B291:C291"/>
    <mergeCell ref="B292:C292"/>
    <mergeCell ref="B293:C293"/>
    <mergeCell ref="B294:C294"/>
    <mergeCell ref="B295:C295"/>
    <mergeCell ref="B297:C297"/>
    <mergeCell ref="B298:C298"/>
    <mergeCell ref="B299:F299"/>
    <mergeCell ref="B300:C300"/>
    <mergeCell ref="B296:C296"/>
    <mergeCell ref="B304:C304"/>
    <mergeCell ref="B198:C198"/>
    <mergeCell ref="B199:C199"/>
    <mergeCell ref="B301:C301"/>
    <mergeCell ref="B302:C302"/>
    <mergeCell ref="B303:C303"/>
    <mergeCell ref="B275:F275"/>
    <mergeCell ref="B277:C277"/>
    <mergeCell ref="B284:C284"/>
    <mergeCell ref="B285:C285"/>
    <mergeCell ref="B286:C286"/>
    <mergeCell ref="B287:C287"/>
    <mergeCell ref="B288:C288"/>
    <mergeCell ref="B289:C289"/>
    <mergeCell ref="B290:C290"/>
    <mergeCell ref="B261:C261"/>
    <mergeCell ref="B262:C262"/>
    <mergeCell ref="B278:C278"/>
    <mergeCell ref="B281:C281"/>
    <mergeCell ref="B282:C282"/>
    <mergeCell ref="B283:C283"/>
    <mergeCell ref="B255:C255"/>
    <mergeCell ref="B256:C256"/>
    <mergeCell ref="B257:C257"/>
    <mergeCell ref="B258:C258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rowBreaks count="1" manualBreakCount="1">
    <brk id="249" min="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8"/>
  <sheetViews>
    <sheetView view="pageBreakPreview" zoomScaleNormal="100" workbookViewId="0">
      <pane ySplit="12" topLeftCell="A228" activePane="bottomLeft" state="frozen"/>
      <selection pane="bottomLeft" activeCell="E50" sqref="E50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5.5" customHeight="1" thickBot="1" x14ac:dyDescent="0.25">
      <c r="B13" s="92" t="s">
        <v>25</v>
      </c>
      <c r="C13" s="52"/>
      <c r="D13" s="52"/>
      <c r="E13" s="51"/>
      <c r="F13" s="50"/>
      <c r="G13" s="93"/>
      <c r="H13" s="48"/>
      <c r="I13" s="3"/>
    </row>
    <row r="14" spans="2:9" s="47" customFormat="1" ht="27" customHeight="1" thickBot="1" x14ac:dyDescent="0.25">
      <c r="B14" s="797" t="s">
        <v>149</v>
      </c>
      <c r="C14" s="798"/>
      <c r="D14" s="798"/>
      <c r="E14" s="798"/>
      <c r="F14" s="799"/>
      <c r="G14" s="93"/>
      <c r="H14" s="48"/>
      <c r="I14" s="3"/>
    </row>
    <row r="15" spans="2:9" s="8" customFormat="1" ht="18.75" customHeight="1" thickBot="1" x14ac:dyDescent="0.25">
      <c r="B15" s="632" t="s">
        <v>350</v>
      </c>
      <c r="C15" s="633"/>
      <c r="D15" s="633"/>
      <c r="E15" s="633"/>
      <c r="F15" s="634"/>
      <c r="G15" s="94"/>
      <c r="H15" s="4"/>
      <c r="I15" s="3"/>
    </row>
    <row r="16" spans="2:9" s="8" customFormat="1" ht="14.25" customHeight="1" x14ac:dyDescent="0.2">
      <c r="B16" s="625" t="s">
        <v>1648</v>
      </c>
      <c r="C16" s="652"/>
      <c r="D16" s="101" t="s">
        <v>709</v>
      </c>
      <c r="E16" s="132">
        <f>'общий прайс'!E581</f>
        <v>71564.81</v>
      </c>
      <c r="F16" s="21"/>
      <c r="G16" s="9">
        <v>23000</v>
      </c>
      <c r="H16" s="4"/>
      <c r="I16" s="3"/>
    </row>
    <row r="17" spans="2:9" s="8" customFormat="1" ht="14.25" customHeight="1" x14ac:dyDescent="0.2">
      <c r="B17" s="625" t="s">
        <v>1649</v>
      </c>
      <c r="C17" s="652"/>
      <c r="D17" s="101" t="s">
        <v>709</v>
      </c>
      <c r="E17" s="132">
        <f>'общий прайс'!E582</f>
        <v>84653.05</v>
      </c>
      <c r="F17" s="21"/>
      <c r="G17" s="9"/>
      <c r="H17" s="4"/>
      <c r="I17" s="3"/>
    </row>
    <row r="18" spans="2:9" s="8" customFormat="1" ht="14.25" customHeight="1" x14ac:dyDescent="0.2">
      <c r="B18" s="615" t="s">
        <v>1650</v>
      </c>
      <c r="C18" s="662"/>
      <c r="D18" s="101" t="s">
        <v>709</v>
      </c>
      <c r="E18" s="132">
        <f>'общий прайс'!E583</f>
        <v>67992.08</v>
      </c>
      <c r="F18" s="14"/>
      <c r="G18" s="9"/>
      <c r="H18" s="4"/>
      <c r="I18" s="3"/>
    </row>
    <row r="19" spans="2:9" s="8" customFormat="1" ht="14.25" customHeight="1" x14ac:dyDescent="0.2">
      <c r="B19" s="615" t="s">
        <v>1651</v>
      </c>
      <c r="C19" s="662"/>
      <c r="D19" s="101" t="s">
        <v>709</v>
      </c>
      <c r="E19" s="132">
        <f>'общий прайс'!E584</f>
        <v>78531.58</v>
      </c>
      <c r="F19" s="14"/>
      <c r="G19" s="9"/>
      <c r="H19" s="4"/>
      <c r="I19" s="3"/>
    </row>
    <row r="20" spans="2:9" s="8" customFormat="1" ht="14.25" customHeight="1" x14ac:dyDescent="0.2">
      <c r="B20" s="615" t="s">
        <v>1652</v>
      </c>
      <c r="C20" s="662"/>
      <c r="D20" s="101" t="s">
        <v>709</v>
      </c>
      <c r="E20" s="132">
        <f>'общий прайс'!E585</f>
        <v>80059.540000000008</v>
      </c>
      <c r="F20" s="14"/>
      <c r="G20" s="9"/>
      <c r="H20" s="4"/>
      <c r="I20" s="3"/>
    </row>
    <row r="21" spans="2:9" s="8" customFormat="1" ht="14.25" customHeight="1" x14ac:dyDescent="0.2">
      <c r="B21" s="615" t="s">
        <v>1653</v>
      </c>
      <c r="C21" s="662"/>
      <c r="D21" s="101" t="s">
        <v>709</v>
      </c>
      <c r="E21" s="132">
        <f>'общий прайс'!E586</f>
        <v>93540.47</v>
      </c>
      <c r="F21" s="14"/>
      <c r="G21" s="9"/>
      <c r="H21" s="4"/>
      <c r="I21" s="3"/>
    </row>
    <row r="22" spans="2:9" s="8" customFormat="1" ht="14.25" customHeight="1" thickBot="1" x14ac:dyDescent="0.25">
      <c r="B22" s="615" t="s">
        <v>351</v>
      </c>
      <c r="C22" s="662"/>
      <c r="D22" s="101" t="s">
        <v>709</v>
      </c>
      <c r="E22" s="132">
        <f>'общий прайс'!E587</f>
        <v>78727.39</v>
      </c>
      <c r="F22" s="14"/>
      <c r="G22" s="9"/>
      <c r="H22" s="4"/>
      <c r="I22" s="3"/>
    </row>
    <row r="23" spans="2:9" s="8" customFormat="1" ht="14.25" hidden="1" customHeight="1" thickBot="1" x14ac:dyDescent="0.25">
      <c r="B23" s="615" t="s">
        <v>352</v>
      </c>
      <c r="C23" s="662"/>
      <c r="D23" s="15" t="s">
        <v>29</v>
      </c>
      <c r="E23" s="132">
        <f>'общий прайс'!E588</f>
        <v>21073.8</v>
      </c>
      <c r="F23" s="14"/>
      <c r="G23" s="23">
        <v>2.2000000000000002</v>
      </c>
      <c r="H23" s="4"/>
      <c r="I23" s="3"/>
    </row>
    <row r="24" spans="2:9" s="8" customFormat="1" ht="18.75" customHeight="1" thickBot="1" x14ac:dyDescent="0.25">
      <c r="B24" s="632" t="s">
        <v>353</v>
      </c>
      <c r="C24" s="633"/>
      <c r="D24" s="633"/>
      <c r="E24" s="756"/>
      <c r="F24" s="634"/>
      <c r="G24" s="23"/>
      <c r="H24" s="4"/>
      <c r="I24" s="3"/>
    </row>
    <row r="25" spans="2:9" s="8" customFormat="1" ht="14.25" customHeight="1" x14ac:dyDescent="0.2">
      <c r="B25" s="613" t="s">
        <v>1654</v>
      </c>
      <c r="C25" s="819"/>
      <c r="D25" s="39" t="s">
        <v>709</v>
      </c>
      <c r="E25" s="138">
        <f>'общий прайс'!E590</f>
        <v>66254.400000000009</v>
      </c>
      <c r="F25" s="139"/>
      <c r="G25" s="13">
        <v>20712</v>
      </c>
      <c r="H25" s="4"/>
      <c r="I25" s="3"/>
    </row>
    <row r="26" spans="2:9" ht="15" customHeight="1" x14ac:dyDescent="0.2">
      <c r="B26" s="625" t="s">
        <v>1655</v>
      </c>
      <c r="C26" s="652"/>
      <c r="D26" s="32" t="s">
        <v>709</v>
      </c>
      <c r="E26" s="141">
        <f>'общий прайс'!E591</f>
        <v>79082.63</v>
      </c>
      <c r="F26" s="495"/>
      <c r="G26" s="13">
        <v>19454</v>
      </c>
    </row>
    <row r="27" spans="2:9" ht="15" customHeight="1" x14ac:dyDescent="0.2">
      <c r="B27" s="615" t="s">
        <v>1656</v>
      </c>
      <c r="C27" s="662"/>
      <c r="D27" s="32" t="s">
        <v>709</v>
      </c>
      <c r="E27" s="141">
        <f>'общий прайс'!E592</f>
        <v>61885.590000000004</v>
      </c>
      <c r="F27" s="142"/>
      <c r="G27" s="13"/>
    </row>
    <row r="28" spans="2:9" ht="15" customHeight="1" x14ac:dyDescent="0.2">
      <c r="B28" s="615" t="s">
        <v>1657</v>
      </c>
      <c r="C28" s="662"/>
      <c r="D28" s="32" t="s">
        <v>709</v>
      </c>
      <c r="E28" s="141">
        <f>'общий прайс'!E593</f>
        <v>74229.11</v>
      </c>
      <c r="F28" s="142"/>
      <c r="G28" s="13"/>
    </row>
    <row r="29" spans="2:9" ht="15" customHeight="1" x14ac:dyDescent="0.2">
      <c r="B29" s="615" t="s">
        <v>1658</v>
      </c>
      <c r="C29" s="662"/>
      <c r="D29" s="32" t="s">
        <v>709</v>
      </c>
      <c r="E29" s="141">
        <f>'общий прайс'!E594</f>
        <v>76124.08</v>
      </c>
      <c r="F29" s="142"/>
      <c r="G29" s="13"/>
    </row>
    <row r="30" spans="2:9" ht="15" customHeight="1" x14ac:dyDescent="0.2">
      <c r="B30" s="615" t="s">
        <v>1659</v>
      </c>
      <c r="C30" s="662"/>
      <c r="D30" s="32" t="s">
        <v>709</v>
      </c>
      <c r="E30" s="141">
        <f>'общий прайс'!E595</f>
        <v>91677.6</v>
      </c>
      <c r="F30" s="142"/>
      <c r="G30" s="13"/>
    </row>
    <row r="31" spans="2:9" ht="15" customHeight="1" x14ac:dyDescent="0.2">
      <c r="B31" s="615" t="s">
        <v>1660</v>
      </c>
      <c r="C31" s="662"/>
      <c r="D31" s="32" t="s">
        <v>709</v>
      </c>
      <c r="E31" s="141">
        <f>'общий прайс'!E596</f>
        <v>70945.279999999999</v>
      </c>
      <c r="F31" s="142"/>
      <c r="G31" s="13"/>
    </row>
    <row r="32" spans="2:9" ht="15" customHeight="1" x14ac:dyDescent="0.2">
      <c r="B32" s="615" t="s">
        <v>1661</v>
      </c>
      <c r="C32" s="662"/>
      <c r="D32" s="32" t="s">
        <v>709</v>
      </c>
      <c r="E32" s="141">
        <f>'общий прайс'!E597</f>
        <v>69399.13</v>
      </c>
      <c r="F32" s="142"/>
      <c r="G32" s="13"/>
    </row>
    <row r="33" spans="2:9" ht="15" customHeight="1" x14ac:dyDescent="0.2">
      <c r="B33" s="615" t="s">
        <v>1662</v>
      </c>
      <c r="C33" s="662"/>
      <c r="D33" s="32" t="s">
        <v>709</v>
      </c>
      <c r="E33" s="141">
        <f>'общий прайс'!E598</f>
        <v>83426.83</v>
      </c>
      <c r="F33" s="142"/>
      <c r="G33" s="13"/>
    </row>
    <row r="34" spans="2:9" ht="15" hidden="1" customHeight="1" x14ac:dyDescent="0.2">
      <c r="B34" s="623" t="s">
        <v>354</v>
      </c>
      <c r="C34" s="662"/>
      <c r="D34" s="32" t="s">
        <v>709</v>
      </c>
      <c r="E34" s="141">
        <f>'общий прайс'!E599</f>
        <v>0</v>
      </c>
      <c r="F34" s="142"/>
      <c r="G34" s="13"/>
    </row>
    <row r="35" spans="2:9" s="8" customFormat="1" ht="15" customHeight="1" x14ac:dyDescent="0.2">
      <c r="B35" s="615" t="s">
        <v>1635</v>
      </c>
      <c r="C35" s="656"/>
      <c r="D35" s="32" t="s">
        <v>709</v>
      </c>
      <c r="E35" s="141">
        <f>'общий прайс'!E600</f>
        <v>148571.64000000001</v>
      </c>
      <c r="F35" s="142" t="s">
        <v>80</v>
      </c>
      <c r="G35" s="13">
        <v>23747</v>
      </c>
      <c r="H35" s="4"/>
      <c r="I35" s="3"/>
    </row>
    <row r="36" spans="2:9" s="8" customFormat="1" ht="15" customHeight="1" thickBot="1" x14ac:dyDescent="0.25">
      <c r="B36" s="627" t="s">
        <v>1636</v>
      </c>
      <c r="C36" s="811"/>
      <c r="D36" s="114" t="s">
        <v>709</v>
      </c>
      <c r="E36" s="145">
        <f>'общий прайс'!E601</f>
        <v>173544.37000000002</v>
      </c>
      <c r="F36" s="146" t="s">
        <v>80</v>
      </c>
      <c r="G36" s="9">
        <v>22178</v>
      </c>
      <c r="H36" s="4"/>
      <c r="I36" s="3"/>
    </row>
    <row r="37" spans="2:9" s="8" customFormat="1" ht="20.25" customHeight="1" thickBot="1" x14ac:dyDescent="0.25">
      <c r="B37" s="632" t="s">
        <v>355</v>
      </c>
      <c r="C37" s="633"/>
      <c r="D37" s="633"/>
      <c r="E37" s="653"/>
      <c r="F37" s="634"/>
      <c r="G37" s="136"/>
      <c r="H37" s="135">
        <v>0.15</v>
      </c>
      <c r="I37" s="3"/>
    </row>
    <row r="38" spans="2:9" s="8" customFormat="1" ht="15" customHeight="1" x14ac:dyDescent="0.2">
      <c r="B38" s="766" t="s">
        <v>1664</v>
      </c>
      <c r="C38" s="819"/>
      <c r="D38" s="39" t="s">
        <v>709</v>
      </c>
      <c r="E38" s="138">
        <f>'общий прайс'!E603</f>
        <v>62524.000000000007</v>
      </c>
      <c r="F38" s="139"/>
      <c r="G38" s="140">
        <v>16448</v>
      </c>
      <c r="H38" s="135">
        <v>0.15</v>
      </c>
      <c r="I38" s="3"/>
    </row>
    <row r="39" spans="2:9" s="8" customFormat="1" ht="15" customHeight="1" x14ac:dyDescent="0.2">
      <c r="B39" s="710" t="s">
        <v>1663</v>
      </c>
      <c r="C39" s="652"/>
      <c r="D39" s="32" t="s">
        <v>709</v>
      </c>
      <c r="E39" s="141">
        <f>'общий прайс'!E604</f>
        <v>75246.600000000006</v>
      </c>
      <c r="F39" s="495"/>
      <c r="G39" s="140"/>
      <c r="H39" s="135"/>
      <c r="I39" s="3"/>
    </row>
    <row r="40" spans="2:9" s="8" customFormat="1" ht="15" customHeight="1" x14ac:dyDescent="0.2">
      <c r="B40" s="623" t="s">
        <v>356</v>
      </c>
      <c r="C40" s="662"/>
      <c r="D40" s="32" t="s">
        <v>709</v>
      </c>
      <c r="E40" s="141">
        <f>'общий прайс'!E605</f>
        <v>59769.600000000006</v>
      </c>
      <c r="F40" s="142"/>
      <c r="G40" s="140"/>
      <c r="H40" s="135"/>
      <c r="I40" s="3"/>
    </row>
    <row r="41" spans="2:9" s="8" customFormat="1" ht="15" customHeight="1" x14ac:dyDescent="0.2">
      <c r="B41" s="623" t="s">
        <v>1665</v>
      </c>
      <c r="C41" s="662"/>
      <c r="D41" s="32" t="s">
        <v>709</v>
      </c>
      <c r="E41" s="141">
        <f>'общий прайс'!E606</f>
        <v>72718.8</v>
      </c>
      <c r="F41" s="142"/>
      <c r="G41" s="140"/>
      <c r="H41" s="135"/>
      <c r="I41" s="3"/>
    </row>
    <row r="42" spans="2:9" s="8" customFormat="1" ht="15" customHeight="1" x14ac:dyDescent="0.2">
      <c r="B42" s="623" t="s">
        <v>1666</v>
      </c>
      <c r="C42" s="662"/>
      <c r="D42" s="32" t="s">
        <v>709</v>
      </c>
      <c r="E42" s="141">
        <f>'общий прайс'!E607</f>
        <v>87261.900000000009</v>
      </c>
      <c r="F42" s="109"/>
      <c r="G42" s="140"/>
      <c r="H42" s="135"/>
      <c r="I42" s="3"/>
    </row>
    <row r="43" spans="2:9" s="8" customFormat="1" ht="15" customHeight="1" thickBot="1" x14ac:dyDescent="0.25">
      <c r="B43" s="816" t="s">
        <v>357</v>
      </c>
      <c r="C43" s="810"/>
      <c r="D43" s="114" t="s">
        <v>709</v>
      </c>
      <c r="E43" s="145">
        <f>'общий прайс'!E608</f>
        <v>68766.5</v>
      </c>
      <c r="F43" s="146"/>
      <c r="G43" s="140">
        <v>15834</v>
      </c>
      <c r="H43" s="143">
        <v>0.115</v>
      </c>
      <c r="I43" s="3"/>
    </row>
    <row r="44" spans="2:9" s="8" customFormat="1" ht="15.75" customHeight="1" thickBot="1" x14ac:dyDescent="0.25">
      <c r="B44" s="818" t="s">
        <v>1788</v>
      </c>
      <c r="C44" s="653"/>
      <c r="D44" s="653"/>
      <c r="E44" s="653"/>
      <c r="F44" s="647"/>
      <c r="G44" s="487"/>
      <c r="H44" s="143"/>
      <c r="I44" s="3"/>
    </row>
    <row r="45" spans="2:9" s="8" customFormat="1" ht="15" customHeight="1" x14ac:dyDescent="0.2">
      <c r="B45" s="766" t="s">
        <v>1789</v>
      </c>
      <c r="C45" s="767"/>
      <c r="D45" s="137" t="s">
        <v>709</v>
      </c>
      <c r="E45" s="138">
        <f>'общий прайс'!E610</f>
        <v>56397.600000000006</v>
      </c>
      <c r="F45" s="139" t="s">
        <v>80</v>
      </c>
      <c r="G45" s="487"/>
      <c r="H45" s="143"/>
      <c r="I45" s="3"/>
    </row>
    <row r="46" spans="2:9" s="8" customFormat="1" ht="15" customHeight="1" x14ac:dyDescent="0.2">
      <c r="B46" s="623" t="s">
        <v>1790</v>
      </c>
      <c r="C46" s="624"/>
      <c r="D46" s="144" t="s">
        <v>709</v>
      </c>
      <c r="E46" s="141">
        <f>'общий прайс'!E611</f>
        <v>65318.400000000009</v>
      </c>
      <c r="F46" s="495" t="s">
        <v>80</v>
      </c>
      <c r="G46" s="487"/>
      <c r="H46" s="143"/>
      <c r="I46" s="3"/>
    </row>
    <row r="47" spans="2:9" s="8" customFormat="1" ht="15" customHeight="1" thickBot="1" x14ac:dyDescent="0.25">
      <c r="B47" s="711" t="s">
        <v>1791</v>
      </c>
      <c r="C47" s="783"/>
      <c r="D47" s="523" t="s">
        <v>709</v>
      </c>
      <c r="E47" s="145">
        <f>'общий прайс'!E612</f>
        <v>52941.280000000006</v>
      </c>
      <c r="F47" s="109" t="s">
        <v>80</v>
      </c>
      <c r="G47" s="487"/>
      <c r="H47" s="143"/>
      <c r="I47" s="3"/>
    </row>
    <row r="48" spans="2:9" s="8" customFormat="1" ht="16.5" customHeight="1" thickBot="1" x14ac:dyDescent="0.25">
      <c r="B48" s="658" t="s">
        <v>358</v>
      </c>
      <c r="C48" s="659"/>
      <c r="D48" s="659"/>
      <c r="E48" s="817"/>
      <c r="F48" s="661"/>
      <c r="G48" s="94"/>
      <c r="H48" s="4"/>
      <c r="I48" s="3"/>
    </row>
    <row r="49" spans="2:9" s="8" customFormat="1" ht="16.5" customHeight="1" x14ac:dyDescent="0.2">
      <c r="B49" s="613" t="s">
        <v>359</v>
      </c>
      <c r="C49" s="614"/>
      <c r="D49" s="39" t="s">
        <v>91</v>
      </c>
      <c r="E49" s="38">
        <f>'общий прайс'!E614</f>
        <v>15345.599999999999</v>
      </c>
      <c r="F49" s="147"/>
      <c r="G49" s="229"/>
      <c r="H49" s="4"/>
      <c r="I49" s="3"/>
    </row>
    <row r="50" spans="2:9" s="8" customFormat="1" ht="16.5" customHeight="1" x14ac:dyDescent="0.2">
      <c r="B50" s="615" t="s">
        <v>360</v>
      </c>
      <c r="C50" s="616"/>
      <c r="D50" s="32" t="s">
        <v>91</v>
      </c>
      <c r="E50" s="102">
        <f>'общий прайс'!E615</f>
        <v>10085.5</v>
      </c>
      <c r="F50" s="35"/>
      <c r="G50" s="229"/>
      <c r="H50" s="4"/>
      <c r="I50" s="3"/>
    </row>
    <row r="51" spans="2:9" s="8" customFormat="1" ht="15" hidden="1" customHeight="1" x14ac:dyDescent="0.2">
      <c r="B51" s="625" t="s">
        <v>361</v>
      </c>
      <c r="C51" s="815"/>
      <c r="D51" s="36" t="s">
        <v>91</v>
      </c>
      <c r="E51" s="394">
        <f>'общий прайс'!E616</f>
        <v>16349.55</v>
      </c>
      <c r="F51" s="35"/>
      <c r="G51" s="108">
        <v>4187</v>
      </c>
      <c r="H51" s="4"/>
      <c r="I51" s="3"/>
    </row>
    <row r="52" spans="2:9" s="8" customFormat="1" ht="15" customHeight="1" x14ac:dyDescent="0.2">
      <c r="B52" s="623" t="s">
        <v>362</v>
      </c>
      <c r="C52" s="662"/>
      <c r="D52" s="32" t="s">
        <v>91</v>
      </c>
      <c r="E52" s="102">
        <f>'общий прайс'!E617</f>
        <v>19562.649999999998</v>
      </c>
      <c r="F52" s="30"/>
      <c r="G52" s="108">
        <v>2603</v>
      </c>
      <c r="H52" s="4"/>
      <c r="I52" s="3"/>
    </row>
    <row r="53" spans="2:9" s="8" customFormat="1" ht="15" customHeight="1" x14ac:dyDescent="0.2">
      <c r="B53" s="623" t="s">
        <v>1667</v>
      </c>
      <c r="C53" s="662"/>
      <c r="D53" s="32" t="s">
        <v>91</v>
      </c>
      <c r="E53" s="102">
        <f>'общий прайс'!E618</f>
        <v>19981.25</v>
      </c>
      <c r="F53" s="30"/>
      <c r="G53" s="148">
        <v>4176</v>
      </c>
      <c r="H53" s="4"/>
      <c r="I53" s="3"/>
    </row>
    <row r="54" spans="2:9" s="8" customFormat="1" ht="15" hidden="1" customHeight="1" x14ac:dyDescent="0.2">
      <c r="B54" s="623" t="s">
        <v>363</v>
      </c>
      <c r="C54" s="662"/>
      <c r="D54" s="32" t="s">
        <v>91</v>
      </c>
      <c r="E54" s="102">
        <f>'общий прайс'!E619</f>
        <v>10026.849999999999</v>
      </c>
      <c r="F54" s="30"/>
      <c r="G54" s="108">
        <v>5302</v>
      </c>
      <c r="H54" s="4"/>
      <c r="I54" s="3"/>
    </row>
    <row r="55" spans="2:9" s="8" customFormat="1" ht="15" customHeight="1" x14ac:dyDescent="0.2">
      <c r="B55" s="623" t="s">
        <v>1086</v>
      </c>
      <c r="C55" s="662"/>
      <c r="D55" s="32" t="s">
        <v>91</v>
      </c>
      <c r="E55" s="102">
        <f>'общий прайс'!E620</f>
        <v>11880.65</v>
      </c>
      <c r="F55" s="30"/>
      <c r="G55" s="108"/>
      <c r="H55" s="4"/>
      <c r="I55" s="3"/>
    </row>
    <row r="56" spans="2:9" s="8" customFormat="1" ht="15" customHeight="1" x14ac:dyDescent="0.2">
      <c r="B56" s="623" t="s">
        <v>364</v>
      </c>
      <c r="C56" s="662"/>
      <c r="D56" s="32" t="s">
        <v>91</v>
      </c>
      <c r="E56" s="102">
        <f>'общий прайс'!E621</f>
        <v>25333.35</v>
      </c>
      <c r="F56" s="30"/>
      <c r="G56" s="108">
        <v>2705</v>
      </c>
      <c r="H56" s="4"/>
      <c r="I56" s="3"/>
    </row>
    <row r="57" spans="2:9" s="8" customFormat="1" ht="15" customHeight="1" x14ac:dyDescent="0.2">
      <c r="B57" s="623" t="s">
        <v>365</v>
      </c>
      <c r="C57" s="662"/>
      <c r="D57" s="32" t="s">
        <v>91</v>
      </c>
      <c r="E57" s="102">
        <f>'общий прайс'!E622</f>
        <v>16512.849999999999</v>
      </c>
      <c r="F57" s="30"/>
      <c r="G57" s="108">
        <v>3233</v>
      </c>
      <c r="H57" s="4"/>
      <c r="I57" s="3"/>
    </row>
    <row r="58" spans="2:9" s="8" customFormat="1" ht="15" customHeight="1" x14ac:dyDescent="0.2">
      <c r="B58" s="623" t="s">
        <v>366</v>
      </c>
      <c r="C58" s="662"/>
      <c r="D58" s="32" t="s">
        <v>91</v>
      </c>
      <c r="E58" s="102">
        <f>'общий прайс'!E623</f>
        <v>29425.05</v>
      </c>
      <c r="F58" s="30"/>
      <c r="G58" s="108">
        <v>5700</v>
      </c>
      <c r="H58" s="4"/>
      <c r="I58" s="3"/>
    </row>
    <row r="59" spans="2:9" s="8" customFormat="1" ht="15" customHeight="1" x14ac:dyDescent="0.2">
      <c r="B59" s="623" t="s">
        <v>367</v>
      </c>
      <c r="C59" s="662"/>
      <c r="D59" s="32" t="s">
        <v>91</v>
      </c>
      <c r="E59" s="102">
        <f>'общий прайс'!E624</f>
        <v>19936.399999999998</v>
      </c>
      <c r="F59" s="30"/>
      <c r="G59" s="108">
        <v>4473</v>
      </c>
      <c r="H59" s="4"/>
      <c r="I59" s="3"/>
    </row>
    <row r="60" spans="2:9" s="8" customFormat="1" ht="15" customHeight="1" x14ac:dyDescent="0.2">
      <c r="B60" s="623" t="s">
        <v>368</v>
      </c>
      <c r="C60" s="662"/>
      <c r="D60" s="32" t="s">
        <v>91</v>
      </c>
      <c r="E60" s="102">
        <f>'общий прайс'!E625</f>
        <v>33559.299999999996</v>
      </c>
      <c r="F60" s="30"/>
      <c r="G60" s="108">
        <v>6586</v>
      </c>
      <c r="H60" s="4"/>
      <c r="I60" s="3"/>
    </row>
    <row r="61" spans="2:9" s="8" customFormat="1" ht="15" customHeight="1" x14ac:dyDescent="0.2">
      <c r="B61" s="623" t="s">
        <v>369</v>
      </c>
      <c r="C61" s="662"/>
      <c r="D61" s="32" t="s">
        <v>91</v>
      </c>
      <c r="E61" s="102">
        <f>'общий прайс'!E626</f>
        <v>27993.3</v>
      </c>
      <c r="F61" s="30"/>
      <c r="G61" s="108">
        <v>5414</v>
      </c>
      <c r="H61" s="4"/>
      <c r="I61" s="3"/>
    </row>
    <row r="62" spans="2:9" s="8" customFormat="1" ht="15" customHeight="1" x14ac:dyDescent="0.2">
      <c r="B62" s="623" t="s">
        <v>370</v>
      </c>
      <c r="C62" s="662"/>
      <c r="D62" s="32" t="s">
        <v>153</v>
      </c>
      <c r="E62" s="102">
        <f>'общий прайс'!E627</f>
        <v>761.3</v>
      </c>
      <c r="F62" s="30"/>
      <c r="G62" s="108">
        <v>7405</v>
      </c>
      <c r="H62" s="4"/>
      <c r="I62" s="3"/>
    </row>
    <row r="63" spans="2:9" s="8" customFormat="1" ht="16.5" customHeight="1" x14ac:dyDescent="0.2">
      <c r="B63" s="623" t="s">
        <v>371</v>
      </c>
      <c r="C63" s="662"/>
      <c r="D63" s="32" t="s">
        <v>153</v>
      </c>
      <c r="E63" s="102">
        <f>'общий прайс'!E628</f>
        <v>1440.9499999999998</v>
      </c>
      <c r="F63" s="30"/>
      <c r="G63" s="108">
        <v>7057</v>
      </c>
      <c r="H63" s="4"/>
      <c r="I63" s="3"/>
    </row>
    <row r="64" spans="2:9" s="8" customFormat="1" ht="15" customHeight="1" x14ac:dyDescent="0.2">
      <c r="B64" s="623" t="s">
        <v>372</v>
      </c>
      <c r="C64" s="662"/>
      <c r="D64" s="32" t="s">
        <v>153</v>
      </c>
      <c r="E64" s="102">
        <f>'общий прайс'!E629</f>
        <v>2133.25</v>
      </c>
      <c r="F64" s="30"/>
      <c r="G64" s="149">
        <v>641</v>
      </c>
      <c r="H64" s="4"/>
      <c r="I64" s="3"/>
    </row>
    <row r="65" spans="2:9" s="8" customFormat="1" ht="15.75" customHeight="1" x14ac:dyDescent="0.2">
      <c r="B65" s="623" t="s">
        <v>373</v>
      </c>
      <c r="C65" s="662"/>
      <c r="D65" s="32" t="s">
        <v>153</v>
      </c>
      <c r="E65" s="102">
        <f>'общий прайс'!E630</f>
        <v>614.09999999999991</v>
      </c>
      <c r="F65" s="30"/>
      <c r="G65" s="149">
        <v>1347</v>
      </c>
      <c r="H65" s="4"/>
      <c r="I65" s="3"/>
    </row>
    <row r="66" spans="2:9" s="8" customFormat="1" ht="17.25" customHeight="1" x14ac:dyDescent="0.2">
      <c r="B66" s="623" t="s">
        <v>374</v>
      </c>
      <c r="C66" s="662"/>
      <c r="D66" s="150" t="s">
        <v>91</v>
      </c>
      <c r="E66" s="102">
        <f>'общий прайс'!E631</f>
        <v>3226.8999999999996</v>
      </c>
      <c r="F66" s="30"/>
      <c r="G66" s="149">
        <v>1700</v>
      </c>
      <c r="H66" s="4"/>
      <c r="I66" s="3"/>
    </row>
    <row r="67" spans="2:9" s="8" customFormat="1" ht="17.25" customHeight="1" x14ac:dyDescent="0.2">
      <c r="B67" s="623" t="s">
        <v>375</v>
      </c>
      <c r="C67" s="662"/>
      <c r="D67" s="150" t="s">
        <v>91</v>
      </c>
      <c r="E67" s="102">
        <f>'общий прайс'!E632</f>
        <v>4342.3999999999996</v>
      </c>
      <c r="F67" s="30"/>
      <c r="G67" s="149">
        <v>530</v>
      </c>
      <c r="H67" s="4"/>
      <c r="I67" s="3"/>
    </row>
    <row r="68" spans="2:9" ht="17.25" customHeight="1" x14ac:dyDescent="0.2">
      <c r="B68" s="623" t="s">
        <v>376</v>
      </c>
      <c r="C68" s="662"/>
      <c r="D68" s="150" t="s">
        <v>91</v>
      </c>
      <c r="E68" s="102">
        <f>'общий прайс'!E633</f>
        <v>5229.0499999999993</v>
      </c>
      <c r="F68" s="30"/>
      <c r="G68" s="149">
        <v>870</v>
      </c>
    </row>
    <row r="69" spans="2:9" ht="16.5" customHeight="1" x14ac:dyDescent="0.2">
      <c r="B69" s="615" t="s">
        <v>1676</v>
      </c>
      <c r="C69" s="616"/>
      <c r="D69" s="20" t="s">
        <v>91</v>
      </c>
      <c r="E69" s="296">
        <f>'общий прайс'!E634</f>
        <v>9528.9</v>
      </c>
      <c r="F69" s="30"/>
      <c r="G69" s="149"/>
    </row>
    <row r="70" spans="2:9" ht="16.5" customHeight="1" x14ac:dyDescent="0.2">
      <c r="B70" s="615" t="s">
        <v>1677</v>
      </c>
      <c r="C70" s="616"/>
      <c r="D70" s="20" t="s">
        <v>91</v>
      </c>
      <c r="E70" s="296">
        <f>'общий прайс'!E635</f>
        <v>5843.15</v>
      </c>
      <c r="F70" s="113" t="s">
        <v>80</v>
      </c>
      <c r="G70" s="149"/>
    </row>
    <row r="71" spans="2:9" ht="15" customHeight="1" x14ac:dyDescent="0.2">
      <c r="B71" s="615" t="s">
        <v>1678</v>
      </c>
      <c r="C71" s="616"/>
      <c r="D71" s="20" t="s">
        <v>91</v>
      </c>
      <c r="E71" s="296">
        <f>'общий прайс'!E636</f>
        <v>23676.199999999997</v>
      </c>
      <c r="F71" s="113" t="s">
        <v>80</v>
      </c>
      <c r="G71" s="149"/>
    </row>
    <row r="72" spans="2:9" ht="15" customHeight="1" x14ac:dyDescent="0.2">
      <c r="B72" s="615" t="s">
        <v>1764</v>
      </c>
      <c r="C72" s="616"/>
      <c r="D72" s="20" t="s">
        <v>91</v>
      </c>
      <c r="E72" s="296">
        <f>'общий прайс'!E637</f>
        <v>30240.399999999998</v>
      </c>
      <c r="F72" s="113" t="s">
        <v>80</v>
      </c>
      <c r="G72" s="149"/>
    </row>
    <row r="73" spans="2:9" ht="15" customHeight="1" x14ac:dyDescent="0.2">
      <c r="B73" s="615" t="s">
        <v>1717</v>
      </c>
      <c r="C73" s="616"/>
      <c r="D73" s="20" t="s">
        <v>91</v>
      </c>
      <c r="E73" s="296">
        <f>'общий прайс'!E638</f>
        <v>30842.999999999996</v>
      </c>
      <c r="F73" s="113" t="s">
        <v>80</v>
      </c>
      <c r="G73" s="149"/>
    </row>
    <row r="74" spans="2:9" ht="15" customHeight="1" x14ac:dyDescent="0.2">
      <c r="B74" s="615" t="s">
        <v>1718</v>
      </c>
      <c r="C74" s="616"/>
      <c r="D74" s="20" t="s">
        <v>91</v>
      </c>
      <c r="E74" s="296">
        <f>'общий прайс'!E639</f>
        <v>35639.649999999994</v>
      </c>
      <c r="F74" s="113" t="s">
        <v>80</v>
      </c>
      <c r="G74" s="149"/>
    </row>
    <row r="75" spans="2:9" s="8" customFormat="1" ht="15.75" customHeight="1" x14ac:dyDescent="0.2">
      <c r="B75" s="623" t="s">
        <v>377</v>
      </c>
      <c r="C75" s="662"/>
      <c r="D75" s="150" t="s">
        <v>378</v>
      </c>
      <c r="E75" s="102">
        <f>'общий прайс'!E640</f>
        <v>27579.3</v>
      </c>
      <c r="F75" s="30"/>
      <c r="G75" s="149">
        <v>1183</v>
      </c>
      <c r="H75" s="4"/>
      <c r="I75" s="118">
        <v>50000</v>
      </c>
    </row>
    <row r="76" spans="2:9" s="8" customFormat="1" ht="15.75" customHeight="1" x14ac:dyDescent="0.2">
      <c r="B76" s="625" t="s">
        <v>379</v>
      </c>
      <c r="C76" s="815"/>
      <c r="D76" s="224" t="s">
        <v>91</v>
      </c>
      <c r="E76" s="102">
        <f>'общий прайс'!E641</f>
        <v>98114.549999999988</v>
      </c>
      <c r="F76" s="199"/>
      <c r="G76" s="149">
        <v>1353</v>
      </c>
      <c r="H76" s="4"/>
      <c r="I76" s="118">
        <v>50000</v>
      </c>
    </row>
    <row r="77" spans="2:9" s="8" customFormat="1" ht="16.5" customHeight="1" x14ac:dyDescent="0.2">
      <c r="B77" s="615" t="s">
        <v>1633</v>
      </c>
      <c r="C77" s="656"/>
      <c r="D77" s="150" t="s">
        <v>91</v>
      </c>
      <c r="E77" s="102">
        <f>'общий прайс'!E642</f>
        <v>142029.59999999998</v>
      </c>
      <c r="F77" s="113"/>
      <c r="G77" s="151">
        <v>22664</v>
      </c>
      <c r="H77" s="4"/>
      <c r="I77" s="118">
        <v>64250</v>
      </c>
    </row>
    <row r="78" spans="2:9" s="8" customFormat="1" ht="16.5" customHeight="1" thickBot="1" x14ac:dyDescent="0.25">
      <c r="B78" s="663" t="s">
        <v>1634</v>
      </c>
      <c r="C78" s="812"/>
      <c r="D78" s="222" t="s">
        <v>91</v>
      </c>
      <c r="E78" s="115">
        <f>'общий прайс'!E643</f>
        <v>186778.4</v>
      </c>
      <c r="F78" s="486"/>
      <c r="G78" s="140">
        <v>68661</v>
      </c>
      <c r="H78" s="4"/>
      <c r="I78" s="118"/>
    </row>
    <row r="79" spans="2:9" s="8" customFormat="1" ht="16.5" customHeight="1" thickBot="1" x14ac:dyDescent="0.25">
      <c r="B79" s="813" t="s">
        <v>380</v>
      </c>
      <c r="C79" s="720"/>
      <c r="D79" s="720"/>
      <c r="E79" s="720"/>
      <c r="F79" s="814"/>
      <c r="G79" s="94"/>
      <c r="H79" s="4"/>
      <c r="I79" s="118"/>
    </row>
    <row r="80" spans="2:9" s="8" customFormat="1" ht="16.5" customHeight="1" x14ac:dyDescent="0.2">
      <c r="B80" s="625" t="s">
        <v>1778</v>
      </c>
      <c r="C80" s="652"/>
      <c r="D80" s="22" t="s">
        <v>383</v>
      </c>
      <c r="E80" s="132">
        <f>'общий прайс'!E645</f>
        <v>55720.799999999996</v>
      </c>
      <c r="F80" s="100" t="s">
        <v>80</v>
      </c>
      <c r="G80" s="13">
        <v>52282</v>
      </c>
      <c r="H80" s="4"/>
      <c r="I80" s="118"/>
    </row>
    <row r="81" spans="2:9" s="8" customFormat="1" ht="16.5" customHeight="1" x14ac:dyDescent="0.2">
      <c r="B81" s="625" t="s">
        <v>1779</v>
      </c>
      <c r="C81" s="652"/>
      <c r="D81" s="15" t="s">
        <v>383</v>
      </c>
      <c r="E81" s="132">
        <f>'общий прайс'!E646</f>
        <v>43576.799999999996</v>
      </c>
      <c r="F81" s="100" t="s">
        <v>80</v>
      </c>
      <c r="G81" s="13">
        <v>43423</v>
      </c>
      <c r="H81" s="4"/>
      <c r="I81" s="118"/>
    </row>
    <row r="82" spans="2:9" s="8" customFormat="1" ht="16.5" customHeight="1" x14ac:dyDescent="0.2">
      <c r="B82" s="615" t="s">
        <v>381</v>
      </c>
      <c r="C82" s="616"/>
      <c r="D82" s="101" t="s">
        <v>339</v>
      </c>
      <c r="E82" s="132">
        <f>'общий прайс'!E647</f>
        <v>9936</v>
      </c>
      <c r="F82" s="100"/>
      <c r="G82" s="13">
        <v>8280</v>
      </c>
      <c r="H82" s="4"/>
      <c r="I82" s="118"/>
    </row>
    <row r="83" spans="2:9" s="8" customFormat="1" ht="16.5" customHeight="1" x14ac:dyDescent="0.2">
      <c r="B83" s="615" t="s">
        <v>382</v>
      </c>
      <c r="C83" s="616"/>
      <c r="D83" s="101" t="s">
        <v>383</v>
      </c>
      <c r="E83" s="132">
        <f>'общий прайс'!E648</f>
        <v>3626.4</v>
      </c>
      <c r="F83" s="100"/>
      <c r="G83" s="13">
        <v>3022</v>
      </c>
      <c r="H83" s="4"/>
      <c r="I83" s="118"/>
    </row>
    <row r="84" spans="2:9" s="8" customFormat="1" ht="14.25" customHeight="1" x14ac:dyDescent="0.2">
      <c r="B84" s="615" t="s">
        <v>384</v>
      </c>
      <c r="C84" s="616"/>
      <c r="D84" s="101" t="s">
        <v>383</v>
      </c>
      <c r="E84" s="132">
        <f>'общий прайс'!E649</f>
        <v>7772.4</v>
      </c>
      <c r="F84" s="100"/>
      <c r="G84" s="13">
        <v>6477</v>
      </c>
      <c r="H84" s="4"/>
      <c r="I84" s="118">
        <v>64250</v>
      </c>
    </row>
    <row r="85" spans="2:9" s="8" customFormat="1" ht="14.25" customHeight="1" x14ac:dyDescent="0.2">
      <c r="B85" s="615" t="s">
        <v>385</v>
      </c>
      <c r="C85" s="616"/>
      <c r="D85" s="101" t="s">
        <v>383</v>
      </c>
      <c r="E85" s="132">
        <f>'общий прайс'!E650</f>
        <v>12080</v>
      </c>
      <c r="F85" s="100"/>
      <c r="G85" s="13"/>
      <c r="H85" s="4"/>
      <c r="I85" s="118">
        <v>64100</v>
      </c>
    </row>
    <row r="86" spans="2:9" s="8" customFormat="1" ht="14.25" customHeight="1" x14ac:dyDescent="0.2">
      <c r="B86" s="625" t="s">
        <v>386</v>
      </c>
      <c r="C86" s="652"/>
      <c r="D86" s="101" t="s">
        <v>387</v>
      </c>
      <c r="E86" s="132">
        <f>'общий прайс'!E651</f>
        <v>46370.400000000001</v>
      </c>
      <c r="F86" s="21"/>
      <c r="G86" s="13">
        <v>39906</v>
      </c>
      <c r="H86" s="4"/>
      <c r="I86" s="118"/>
    </row>
    <row r="87" spans="2:9" s="8" customFormat="1" ht="14.25" customHeight="1" x14ac:dyDescent="0.2">
      <c r="B87" s="615" t="s">
        <v>388</v>
      </c>
      <c r="C87" s="662"/>
      <c r="D87" s="15" t="s">
        <v>387</v>
      </c>
      <c r="E87" s="132">
        <f>'общий прайс'!E652</f>
        <v>48259.199999999997</v>
      </c>
      <c r="F87" s="14"/>
      <c r="G87" s="13">
        <v>48352</v>
      </c>
      <c r="H87" s="4"/>
      <c r="I87" s="118">
        <v>13900</v>
      </c>
    </row>
    <row r="88" spans="2:9" s="8" customFormat="1" ht="14.25" customHeight="1" x14ac:dyDescent="0.2">
      <c r="B88" s="615" t="s">
        <v>389</v>
      </c>
      <c r="C88" s="662"/>
      <c r="D88" s="15" t="s">
        <v>387</v>
      </c>
      <c r="E88" s="132">
        <f>'общий прайс'!E653</f>
        <v>66163.199999999997</v>
      </c>
      <c r="F88" s="14"/>
      <c r="G88" s="13">
        <v>55064</v>
      </c>
      <c r="H88" s="4"/>
      <c r="I88" s="118"/>
    </row>
    <row r="89" spans="2:9" s="8" customFormat="1" ht="14.25" customHeight="1" x14ac:dyDescent="0.2">
      <c r="B89" s="615" t="s">
        <v>390</v>
      </c>
      <c r="C89" s="662"/>
      <c r="D89" s="15" t="s">
        <v>387</v>
      </c>
      <c r="E89" s="132">
        <f>'общий прайс'!E654</f>
        <v>62848.799999999996</v>
      </c>
      <c r="F89" s="14"/>
      <c r="G89" s="13">
        <v>54654</v>
      </c>
      <c r="H89" s="4"/>
      <c r="I89" s="118"/>
    </row>
    <row r="90" spans="2:9" s="8" customFormat="1" ht="14.25" customHeight="1" x14ac:dyDescent="0.2">
      <c r="B90" s="615" t="s">
        <v>1780</v>
      </c>
      <c r="C90" s="616"/>
      <c r="D90" s="15" t="s">
        <v>383</v>
      </c>
      <c r="E90" s="132">
        <f>'общий прайс'!E655</f>
        <v>72121.2</v>
      </c>
      <c r="F90" s="19" t="s">
        <v>80</v>
      </c>
      <c r="G90" s="13">
        <v>73527</v>
      </c>
      <c r="H90" s="4"/>
      <c r="I90" s="118"/>
    </row>
    <row r="91" spans="2:9" s="8" customFormat="1" ht="14.25" customHeight="1" x14ac:dyDescent="0.2">
      <c r="B91" s="615" t="s">
        <v>1783</v>
      </c>
      <c r="C91" s="662"/>
      <c r="D91" s="15" t="s">
        <v>383</v>
      </c>
      <c r="E91" s="132">
        <f>'общий прайс'!E656</f>
        <v>82560</v>
      </c>
      <c r="F91" s="14"/>
      <c r="G91" s="13">
        <v>62248</v>
      </c>
      <c r="H91" s="4"/>
      <c r="I91" s="118"/>
    </row>
    <row r="92" spans="2:9" s="8" customFormat="1" ht="14.25" customHeight="1" x14ac:dyDescent="0.2">
      <c r="B92" s="615" t="s">
        <v>1782</v>
      </c>
      <c r="C92" s="662"/>
      <c r="D92" s="15" t="s">
        <v>383</v>
      </c>
      <c r="E92" s="132">
        <f>'общий прайс'!E657</f>
        <v>79090.8</v>
      </c>
      <c r="F92" s="19" t="s">
        <v>80</v>
      </c>
      <c r="G92" s="13">
        <v>79436</v>
      </c>
      <c r="H92" s="4"/>
      <c r="I92" s="118"/>
    </row>
    <row r="93" spans="2:9" s="8" customFormat="1" ht="14.25" customHeight="1" x14ac:dyDescent="0.2">
      <c r="B93" s="615" t="s">
        <v>1781</v>
      </c>
      <c r="C93" s="616"/>
      <c r="D93" s="15" t="s">
        <v>383</v>
      </c>
      <c r="E93" s="132">
        <f>'общий прайс'!E658</f>
        <v>103212</v>
      </c>
      <c r="F93" s="19" t="s">
        <v>80</v>
      </c>
      <c r="G93" s="13">
        <v>86010</v>
      </c>
      <c r="H93" s="4"/>
      <c r="I93" s="118"/>
    </row>
    <row r="94" spans="2:9" s="8" customFormat="1" ht="14.25" customHeight="1" x14ac:dyDescent="0.2">
      <c r="B94" s="615" t="s">
        <v>1784</v>
      </c>
      <c r="C94" s="662"/>
      <c r="D94" s="15" t="s">
        <v>383</v>
      </c>
      <c r="E94" s="132">
        <f>'общий прайс'!E659</f>
        <v>50264.4</v>
      </c>
      <c r="F94" s="14"/>
      <c r="G94" s="13">
        <v>40157</v>
      </c>
      <c r="H94" s="4"/>
      <c r="I94" s="118"/>
    </row>
    <row r="95" spans="2:9" s="8" customFormat="1" ht="14.25" customHeight="1" x14ac:dyDescent="0.2">
      <c r="B95" s="615" t="s">
        <v>392</v>
      </c>
      <c r="C95" s="662"/>
      <c r="D95" s="15" t="s">
        <v>383</v>
      </c>
      <c r="E95" s="132">
        <f>'общий прайс'!E660</f>
        <v>48403.199999999997</v>
      </c>
      <c r="F95" s="19" t="s">
        <v>80</v>
      </c>
      <c r="G95" s="13">
        <v>40157</v>
      </c>
      <c r="H95" s="4"/>
      <c r="I95" s="118"/>
    </row>
    <row r="96" spans="2:9" s="8" customFormat="1" ht="14.25" customHeight="1" x14ac:dyDescent="0.2">
      <c r="B96" s="615" t="s">
        <v>393</v>
      </c>
      <c r="C96" s="616"/>
      <c r="D96" s="15" t="s">
        <v>383</v>
      </c>
      <c r="E96" s="132">
        <f>'общий прайс'!E661</f>
        <v>35832</v>
      </c>
      <c r="F96" s="19" t="s">
        <v>80</v>
      </c>
      <c r="G96" s="13">
        <v>29860</v>
      </c>
      <c r="H96" s="4"/>
      <c r="I96" s="118">
        <v>19850</v>
      </c>
    </row>
    <row r="97" spans="2:9" s="8" customFormat="1" ht="14.25" customHeight="1" x14ac:dyDescent="0.2">
      <c r="B97" s="615" t="s">
        <v>1785</v>
      </c>
      <c r="C97" s="616"/>
      <c r="D97" s="15" t="s">
        <v>383</v>
      </c>
      <c r="E97" s="132">
        <f>'общий прайс'!E662</f>
        <v>52015.199999999997</v>
      </c>
      <c r="F97" s="19" t="s">
        <v>80</v>
      </c>
      <c r="G97" s="13">
        <v>43346</v>
      </c>
      <c r="H97" s="4"/>
      <c r="I97" s="118">
        <v>49300</v>
      </c>
    </row>
    <row r="98" spans="2:9" s="8" customFormat="1" ht="15.75" customHeight="1" x14ac:dyDescent="0.2">
      <c r="B98" s="615" t="s">
        <v>395</v>
      </c>
      <c r="C98" s="656"/>
      <c r="D98" s="15" t="s">
        <v>387</v>
      </c>
      <c r="E98" s="132">
        <f>'общий прайс'!E663</f>
        <v>45798</v>
      </c>
      <c r="F98" s="14"/>
      <c r="G98" s="13">
        <v>50416</v>
      </c>
      <c r="H98" s="4"/>
      <c r="I98" s="118"/>
    </row>
    <row r="99" spans="2:9" s="8" customFormat="1" ht="16.5" customHeight="1" x14ac:dyDescent="0.2">
      <c r="B99" s="615" t="s">
        <v>396</v>
      </c>
      <c r="C99" s="656"/>
      <c r="D99" s="15" t="s">
        <v>339</v>
      </c>
      <c r="E99" s="132">
        <f>'общий прайс'!E664</f>
        <v>40738.799999999996</v>
      </c>
      <c r="F99" s="14"/>
      <c r="G99" s="13">
        <v>39123</v>
      </c>
      <c r="H99" s="4"/>
      <c r="I99" s="118"/>
    </row>
    <row r="100" spans="2:9" s="8" customFormat="1" ht="14.25" customHeight="1" x14ac:dyDescent="0.2">
      <c r="B100" s="621" t="s">
        <v>397</v>
      </c>
      <c r="C100" s="622"/>
      <c r="D100" s="20" t="s">
        <v>383</v>
      </c>
      <c r="E100" s="132">
        <f>'общий прайс'!E665</f>
        <v>78936</v>
      </c>
      <c r="F100" s="19" t="s">
        <v>80</v>
      </c>
      <c r="G100" s="13">
        <v>65780</v>
      </c>
      <c r="H100" s="4"/>
      <c r="I100" s="118"/>
    </row>
    <row r="101" spans="2:9" s="8" customFormat="1" ht="14.25" customHeight="1" x14ac:dyDescent="0.2">
      <c r="B101" s="621" t="s">
        <v>398</v>
      </c>
      <c r="C101" s="622"/>
      <c r="D101" s="20" t="s">
        <v>383</v>
      </c>
      <c r="E101" s="132">
        <f>'общий прайс'!E666</f>
        <v>95649.599999999991</v>
      </c>
      <c r="F101" s="19" t="s">
        <v>80</v>
      </c>
      <c r="G101" s="13">
        <v>79708</v>
      </c>
      <c r="H101" s="4"/>
      <c r="I101" s="118"/>
    </row>
    <row r="102" spans="2:9" s="8" customFormat="1" ht="14.25" customHeight="1" x14ac:dyDescent="0.2">
      <c r="B102" s="615" t="s">
        <v>1774</v>
      </c>
      <c r="C102" s="662"/>
      <c r="D102" s="15" t="s">
        <v>399</v>
      </c>
      <c r="E102" s="132">
        <f>'общий прайс'!E667</f>
        <v>33008.400000000001</v>
      </c>
      <c r="F102" s="14"/>
      <c r="G102" s="13">
        <v>27905</v>
      </c>
      <c r="H102" s="4"/>
      <c r="I102" s="118"/>
    </row>
    <row r="103" spans="2:9" s="8" customFormat="1" ht="14.25" customHeight="1" x14ac:dyDescent="0.2">
      <c r="B103" s="615" t="s">
        <v>1775</v>
      </c>
      <c r="C103" s="662"/>
      <c r="D103" s="15" t="s">
        <v>383</v>
      </c>
      <c r="E103" s="132">
        <f>'общий прайс'!E668</f>
        <v>33460.799999999996</v>
      </c>
      <c r="F103" s="14"/>
      <c r="G103" s="13">
        <v>27711</v>
      </c>
      <c r="H103" s="4"/>
      <c r="I103" s="118"/>
    </row>
    <row r="104" spans="2:9" s="8" customFormat="1" ht="14.25" customHeight="1" x14ac:dyDescent="0.2">
      <c r="B104" s="615" t="s">
        <v>1776</v>
      </c>
      <c r="C104" s="662"/>
      <c r="D104" s="15" t="s">
        <v>399</v>
      </c>
      <c r="E104" s="132">
        <f>'общий прайс'!E669</f>
        <v>49105.2</v>
      </c>
      <c r="F104" s="14"/>
      <c r="G104" s="13">
        <v>40666</v>
      </c>
      <c r="H104" s="4"/>
      <c r="I104" s="118"/>
    </row>
    <row r="105" spans="2:9" s="8" customFormat="1" ht="14.25" customHeight="1" x14ac:dyDescent="0.2">
      <c r="B105" s="615" t="s">
        <v>1777</v>
      </c>
      <c r="C105" s="662"/>
      <c r="D105" s="15" t="s">
        <v>383</v>
      </c>
      <c r="E105" s="132">
        <f>'общий прайс'!E670</f>
        <v>50581.2</v>
      </c>
      <c r="F105" s="14"/>
      <c r="G105" s="13">
        <v>30933</v>
      </c>
      <c r="H105" s="4"/>
      <c r="I105" s="118"/>
    </row>
    <row r="106" spans="2:9" s="8" customFormat="1" ht="14.25" customHeight="1" x14ac:dyDescent="0.2">
      <c r="B106" s="615" t="s">
        <v>400</v>
      </c>
      <c r="C106" s="662"/>
      <c r="D106" s="15" t="s">
        <v>399</v>
      </c>
      <c r="E106" s="132">
        <f>'общий прайс'!E671</f>
        <v>33426</v>
      </c>
      <c r="F106" s="14"/>
      <c r="G106" s="13">
        <v>30097</v>
      </c>
      <c r="H106" s="4"/>
      <c r="I106" s="118"/>
    </row>
    <row r="107" spans="2:9" s="8" customFormat="1" ht="14.25" customHeight="1" x14ac:dyDescent="0.2">
      <c r="B107" s="615" t="s">
        <v>401</v>
      </c>
      <c r="C107" s="662"/>
      <c r="D107" s="15" t="s">
        <v>383</v>
      </c>
      <c r="E107" s="132">
        <f>'общий прайс'!E672</f>
        <v>30811.199999999997</v>
      </c>
      <c r="F107" s="14"/>
      <c r="G107" s="13">
        <v>28035</v>
      </c>
      <c r="H107" s="4"/>
      <c r="I107" s="118"/>
    </row>
    <row r="108" spans="2:9" s="8" customFormat="1" ht="14.25" customHeight="1" x14ac:dyDescent="0.2">
      <c r="B108" s="615" t="s">
        <v>402</v>
      </c>
      <c r="C108" s="616"/>
      <c r="D108" s="15" t="s">
        <v>383</v>
      </c>
      <c r="E108" s="132">
        <f>'общий прайс'!E673</f>
        <v>47941.2</v>
      </c>
      <c r="F108" s="14"/>
      <c r="G108" s="13">
        <v>12246</v>
      </c>
      <c r="H108" s="4"/>
      <c r="I108" s="118"/>
    </row>
    <row r="109" spans="2:9" s="8" customFormat="1" ht="14.25" customHeight="1" x14ac:dyDescent="0.2">
      <c r="B109" s="615" t="s">
        <v>403</v>
      </c>
      <c r="C109" s="616"/>
      <c r="D109" s="15" t="s">
        <v>383</v>
      </c>
      <c r="E109" s="132">
        <f>'общий прайс'!E674</f>
        <v>14695.199999999999</v>
      </c>
      <c r="F109" s="19" t="s">
        <v>80</v>
      </c>
      <c r="G109" s="13">
        <v>39951</v>
      </c>
      <c r="H109" s="4"/>
      <c r="I109" s="118"/>
    </row>
    <row r="110" spans="2:9" s="8" customFormat="1" ht="14.25" customHeight="1" x14ac:dyDescent="0.2">
      <c r="B110" s="615" t="s">
        <v>404</v>
      </c>
      <c r="C110" s="616"/>
      <c r="D110" s="15" t="s">
        <v>383</v>
      </c>
      <c r="E110" s="132">
        <f>'общий прайс'!E675</f>
        <v>69148.800000000003</v>
      </c>
      <c r="F110" s="19" t="s">
        <v>80</v>
      </c>
      <c r="G110" s="13">
        <v>57624</v>
      </c>
      <c r="H110" s="4"/>
      <c r="I110" s="118"/>
    </row>
    <row r="111" spans="2:9" s="8" customFormat="1" ht="14.25" customHeight="1" x14ac:dyDescent="0.2">
      <c r="B111" s="615" t="s">
        <v>405</v>
      </c>
      <c r="C111" s="616"/>
      <c r="D111" s="15" t="s">
        <v>383</v>
      </c>
      <c r="E111" s="132">
        <f>'общий прайс'!E676</f>
        <v>110654.39999999999</v>
      </c>
      <c r="F111" s="19" t="s">
        <v>80</v>
      </c>
      <c r="G111" s="13">
        <v>92212</v>
      </c>
      <c r="H111" s="4"/>
      <c r="I111" s="118"/>
    </row>
    <row r="112" spans="2:9" s="8" customFormat="1" ht="14.25" customHeight="1" x14ac:dyDescent="0.2">
      <c r="B112" s="615" t="s">
        <v>406</v>
      </c>
      <c r="C112" s="662"/>
      <c r="D112" s="15" t="s">
        <v>383</v>
      </c>
      <c r="E112" s="132">
        <f>'общий прайс'!E677</f>
        <v>162100.79999999999</v>
      </c>
      <c r="F112" s="19" t="s">
        <v>80</v>
      </c>
      <c r="G112" s="23">
        <v>135084</v>
      </c>
      <c r="H112" s="4"/>
      <c r="I112" s="118"/>
    </row>
    <row r="113" spans="2:9" s="8" customFormat="1" ht="15" customHeight="1" x14ac:dyDescent="0.2">
      <c r="B113" s="615" t="s">
        <v>407</v>
      </c>
      <c r="C113" s="662"/>
      <c r="D113" s="15" t="s">
        <v>383</v>
      </c>
      <c r="E113" s="132">
        <f>'общий прайс'!E678</f>
        <v>184478.4</v>
      </c>
      <c r="F113" s="19" t="s">
        <v>80</v>
      </c>
      <c r="G113" s="23">
        <v>153732</v>
      </c>
      <c r="H113" s="4"/>
      <c r="I113" s="118">
        <v>9235</v>
      </c>
    </row>
    <row r="114" spans="2:9" s="8" customFormat="1" ht="15" customHeight="1" thickBot="1" x14ac:dyDescent="0.25">
      <c r="B114" s="615" t="s">
        <v>408</v>
      </c>
      <c r="C114" s="662"/>
      <c r="D114" s="15" t="s">
        <v>383</v>
      </c>
      <c r="E114" s="132">
        <f>'общий прайс'!E679</f>
        <v>204075.6</v>
      </c>
      <c r="F114" s="19" t="s">
        <v>80</v>
      </c>
      <c r="G114" s="23">
        <v>170063</v>
      </c>
      <c r="H114" s="4"/>
      <c r="I114" s="118">
        <v>3000</v>
      </c>
    </row>
    <row r="115" spans="2:9" s="8" customFormat="1" ht="16.5" customHeight="1" thickBot="1" x14ac:dyDescent="0.25">
      <c r="B115" s="658" t="s">
        <v>409</v>
      </c>
      <c r="C115" s="659"/>
      <c r="D115" s="659"/>
      <c r="E115" s="660"/>
      <c r="F115" s="661"/>
      <c r="G115" s="94"/>
      <c r="H115" s="4"/>
      <c r="I115" s="118"/>
    </row>
    <row r="116" spans="2:9" ht="15.75" customHeight="1" x14ac:dyDescent="0.2">
      <c r="B116" s="625" t="s">
        <v>410</v>
      </c>
      <c r="C116" s="652"/>
      <c r="D116" s="39" t="s">
        <v>153</v>
      </c>
      <c r="E116" s="38">
        <f>'общий прайс'!E681</f>
        <v>301105.2</v>
      </c>
      <c r="F116" s="11"/>
      <c r="G116" s="13">
        <v>253846</v>
      </c>
    </row>
    <row r="117" spans="2:9" s="8" customFormat="1" ht="15" customHeight="1" x14ac:dyDescent="0.2">
      <c r="B117" s="615" t="s">
        <v>411</v>
      </c>
      <c r="C117" s="662"/>
      <c r="D117" s="32" t="s">
        <v>153</v>
      </c>
      <c r="E117" s="31">
        <f>'общий прайс'!E682</f>
        <v>125908.79999999999</v>
      </c>
      <c r="F117" s="96"/>
      <c r="G117" s="13">
        <v>101721</v>
      </c>
      <c r="H117" s="4"/>
      <c r="I117" s="118">
        <v>184340</v>
      </c>
    </row>
    <row r="118" spans="2:9" s="8" customFormat="1" ht="16.5" customHeight="1" x14ac:dyDescent="0.2">
      <c r="B118" s="615" t="s">
        <v>412</v>
      </c>
      <c r="C118" s="662"/>
      <c r="D118" s="32" t="s">
        <v>413</v>
      </c>
      <c r="E118" s="31">
        <f>'общий прайс'!E683</f>
        <v>9638.4</v>
      </c>
      <c r="F118" s="96"/>
      <c r="G118" s="13">
        <v>8032</v>
      </c>
      <c r="H118" s="4"/>
      <c r="I118" s="118"/>
    </row>
    <row r="119" spans="2:9" ht="23.25" hidden="1" customHeight="1" x14ac:dyDescent="0.2">
      <c r="B119" s="786" t="s">
        <v>414</v>
      </c>
      <c r="C119" s="662"/>
      <c r="D119" s="32" t="s">
        <v>415</v>
      </c>
      <c r="E119" s="31">
        <f>'общий прайс'!E684</f>
        <v>3463.2</v>
      </c>
      <c r="F119" s="96"/>
      <c r="G119" s="9">
        <v>2655</v>
      </c>
    </row>
    <row r="120" spans="2:9" s="8" customFormat="1" ht="15" customHeight="1" thickBot="1" x14ac:dyDescent="0.25">
      <c r="B120" s="810" t="s">
        <v>416</v>
      </c>
      <c r="C120" s="811"/>
      <c r="D120" s="114" t="s">
        <v>417</v>
      </c>
      <c r="E120" s="28">
        <f>'общий прайс'!E685</f>
        <v>157153.19999999998</v>
      </c>
      <c r="F120" s="98"/>
      <c r="G120" s="9">
        <v>127252</v>
      </c>
      <c r="H120" s="153">
        <v>23271</v>
      </c>
      <c r="I120" s="118"/>
    </row>
    <row r="121" spans="2:9" s="8" customFormat="1" ht="15" hidden="1" customHeight="1" x14ac:dyDescent="0.2">
      <c r="B121" s="615" t="s">
        <v>418</v>
      </c>
      <c r="C121" s="662"/>
      <c r="D121" s="15" t="s">
        <v>339</v>
      </c>
      <c r="E121" s="132" t="e">
        <f>#REF!*1.05</f>
        <v>#REF!</v>
      </c>
      <c r="F121" s="14"/>
      <c r="G121" s="23"/>
      <c r="H121" s="153">
        <v>71620</v>
      </c>
      <c r="I121" s="118"/>
    </row>
    <row r="122" spans="2:9" s="8" customFormat="1" ht="15" hidden="1" customHeight="1" x14ac:dyDescent="0.2">
      <c r="B122" s="623" t="s">
        <v>419</v>
      </c>
      <c r="C122" s="662"/>
      <c r="D122" s="15" t="s">
        <v>339</v>
      </c>
      <c r="E122" s="133" t="e">
        <f>#REF!*1.05</f>
        <v>#REF!</v>
      </c>
      <c r="F122" s="14"/>
      <c r="G122" s="23"/>
      <c r="H122" s="154">
        <v>260434</v>
      </c>
      <c r="I122" s="118"/>
    </row>
    <row r="123" spans="2:9" s="8" customFormat="1" ht="15" hidden="1" customHeight="1" thickBot="1" x14ac:dyDescent="0.25">
      <c r="B123" s="787" t="s">
        <v>420</v>
      </c>
      <c r="C123" s="712"/>
      <c r="D123" s="12" t="s">
        <v>339</v>
      </c>
      <c r="E123" s="155" t="e">
        <f>#REF!*1.05</f>
        <v>#REF!</v>
      </c>
      <c r="F123" s="98"/>
      <c r="G123" s="13">
        <v>8251.64</v>
      </c>
      <c r="H123" s="153">
        <v>26009</v>
      </c>
      <c r="I123" s="118"/>
    </row>
    <row r="124" spans="2:9" s="8" customFormat="1" ht="15" hidden="1" customHeight="1" thickBot="1" x14ac:dyDescent="0.25">
      <c r="B124" s="632" t="s">
        <v>421</v>
      </c>
      <c r="C124" s="633"/>
      <c r="D124" s="633"/>
      <c r="E124" s="633"/>
      <c r="F124" s="634"/>
      <c r="G124" s="23"/>
      <c r="H124" s="153">
        <v>78451</v>
      </c>
      <c r="I124" s="118"/>
    </row>
    <row r="125" spans="2:9" s="8" customFormat="1" ht="15" hidden="1" customHeight="1" x14ac:dyDescent="0.25">
      <c r="B125" s="808" t="s">
        <v>422</v>
      </c>
      <c r="C125" s="809"/>
      <c r="D125" s="156" t="s">
        <v>423</v>
      </c>
      <c r="E125" s="138">
        <f t="shared" ref="E125:E188" si="0">H120*1.2</f>
        <v>27925.200000000001</v>
      </c>
      <c r="F125" s="157"/>
      <c r="G125" s="121">
        <v>0.3</v>
      </c>
      <c r="H125" s="154">
        <v>285280</v>
      </c>
      <c r="I125" s="118"/>
    </row>
    <row r="126" spans="2:9" s="8" customFormat="1" ht="15" hidden="1" customHeight="1" x14ac:dyDescent="0.25">
      <c r="B126" s="804" t="s">
        <v>424</v>
      </c>
      <c r="C126" s="805"/>
      <c r="D126" s="158" t="s">
        <v>423</v>
      </c>
      <c r="E126" s="141">
        <f t="shared" si="0"/>
        <v>85944</v>
      </c>
      <c r="F126" s="159"/>
      <c r="G126" s="121">
        <v>0.3</v>
      </c>
      <c r="H126" s="160">
        <v>25687</v>
      </c>
      <c r="I126" s="118"/>
    </row>
    <row r="127" spans="2:9" s="8" customFormat="1" ht="15" hidden="1" customHeight="1" x14ac:dyDescent="0.25">
      <c r="B127" s="804" t="s">
        <v>425</v>
      </c>
      <c r="C127" s="805"/>
      <c r="D127" s="158" t="s">
        <v>426</v>
      </c>
      <c r="E127" s="141">
        <f t="shared" si="0"/>
        <v>312520.8</v>
      </c>
      <c r="F127" s="159"/>
      <c r="G127" s="121">
        <v>0.3</v>
      </c>
      <c r="H127" s="153">
        <v>81237</v>
      </c>
      <c r="I127" s="118"/>
    </row>
    <row r="128" spans="2:9" s="8" customFormat="1" ht="15" hidden="1" customHeight="1" x14ac:dyDescent="0.25">
      <c r="B128" s="161" t="s">
        <v>427</v>
      </c>
      <c r="C128" s="162"/>
      <c r="D128" s="158" t="s">
        <v>423</v>
      </c>
      <c r="E128" s="141">
        <f t="shared" si="0"/>
        <v>31210.799999999999</v>
      </c>
      <c r="F128" s="159"/>
      <c r="G128" s="121">
        <v>0.3</v>
      </c>
      <c r="H128" s="154">
        <v>289886</v>
      </c>
      <c r="I128" s="118"/>
    </row>
    <row r="129" spans="2:9" s="8" customFormat="1" ht="15" hidden="1" customHeight="1" x14ac:dyDescent="0.25">
      <c r="B129" s="161" t="s">
        <v>428</v>
      </c>
      <c r="C129" s="162"/>
      <c r="D129" s="158" t="s">
        <v>423</v>
      </c>
      <c r="E129" s="141">
        <f t="shared" si="0"/>
        <v>94141.2</v>
      </c>
      <c r="F129" s="159"/>
      <c r="G129" s="121">
        <v>0.3</v>
      </c>
      <c r="H129" s="153">
        <v>30439</v>
      </c>
      <c r="I129" s="118"/>
    </row>
    <row r="130" spans="2:9" s="8" customFormat="1" ht="15" hidden="1" customHeight="1" x14ac:dyDescent="0.25">
      <c r="B130" s="161" t="s">
        <v>429</v>
      </c>
      <c r="C130" s="162"/>
      <c r="D130" s="158" t="s">
        <v>426</v>
      </c>
      <c r="E130" s="141">
        <f t="shared" si="0"/>
        <v>342336</v>
      </c>
      <c r="F130" s="159"/>
      <c r="G130" s="121">
        <v>0.3</v>
      </c>
      <c r="H130" s="153">
        <v>90347</v>
      </c>
      <c r="I130" s="118"/>
    </row>
    <row r="131" spans="2:9" s="8" customFormat="1" ht="15" hidden="1" customHeight="1" x14ac:dyDescent="0.25">
      <c r="B131" s="163" t="s">
        <v>430</v>
      </c>
      <c r="C131" s="164"/>
      <c r="D131" s="165" t="s">
        <v>423</v>
      </c>
      <c r="E131" s="166">
        <f>H126*1.2</f>
        <v>30824.399999999998</v>
      </c>
      <c r="F131" s="159"/>
      <c r="G131" s="167">
        <v>0.3</v>
      </c>
      <c r="H131" s="154">
        <v>328537</v>
      </c>
      <c r="I131" s="118"/>
    </row>
    <row r="132" spans="2:9" s="8" customFormat="1" ht="15.75" hidden="1" customHeight="1" x14ac:dyDescent="0.25">
      <c r="B132" s="161" t="s">
        <v>431</v>
      </c>
      <c r="C132" s="162"/>
      <c r="D132" s="158" t="s">
        <v>423</v>
      </c>
      <c r="E132" s="141">
        <f t="shared" si="0"/>
        <v>97484.4</v>
      </c>
      <c r="F132" s="159"/>
      <c r="G132" s="121">
        <v>0.3</v>
      </c>
      <c r="H132" s="153">
        <v>25366</v>
      </c>
      <c r="I132" s="118"/>
    </row>
    <row r="133" spans="2:9" s="8" customFormat="1" ht="15" hidden="1" customHeight="1" x14ac:dyDescent="0.25">
      <c r="B133" s="161" t="s">
        <v>432</v>
      </c>
      <c r="C133" s="162"/>
      <c r="D133" s="158" t="s">
        <v>426</v>
      </c>
      <c r="E133" s="141">
        <f t="shared" si="0"/>
        <v>347863.2</v>
      </c>
      <c r="F133" s="159"/>
      <c r="G133" s="121">
        <v>0.3</v>
      </c>
      <c r="H133" s="153">
        <v>77440</v>
      </c>
      <c r="I133" s="118"/>
    </row>
    <row r="134" spans="2:9" s="8" customFormat="1" ht="15" hidden="1" customHeight="1" x14ac:dyDescent="0.25">
      <c r="B134" s="161" t="s">
        <v>433</v>
      </c>
      <c r="C134" s="162"/>
      <c r="D134" s="158" t="s">
        <v>423</v>
      </c>
      <c r="E134" s="141">
        <f t="shared" si="0"/>
        <v>36526.799999999996</v>
      </c>
      <c r="F134" s="159"/>
      <c r="G134" s="121">
        <v>0.3</v>
      </c>
      <c r="H134" s="154">
        <v>281600</v>
      </c>
      <c r="I134" s="118"/>
    </row>
    <row r="135" spans="2:9" s="8" customFormat="1" ht="15" hidden="1" customHeight="1" x14ac:dyDescent="0.25">
      <c r="B135" s="161" t="s">
        <v>434</v>
      </c>
      <c r="C135" s="162"/>
      <c r="D135" s="158" t="s">
        <v>423</v>
      </c>
      <c r="E135" s="141">
        <f t="shared" si="0"/>
        <v>108416.4</v>
      </c>
      <c r="F135" s="159"/>
      <c r="G135" s="121">
        <v>0.3</v>
      </c>
      <c r="H135" s="153">
        <v>30680</v>
      </c>
      <c r="I135" s="118"/>
    </row>
    <row r="136" spans="2:9" s="8" customFormat="1" ht="15" hidden="1" customHeight="1" x14ac:dyDescent="0.25">
      <c r="B136" s="161" t="s">
        <v>435</v>
      </c>
      <c r="C136" s="162"/>
      <c r="D136" s="158" t="s">
        <v>426</v>
      </c>
      <c r="E136" s="141">
        <f t="shared" si="0"/>
        <v>394244.39999999997</v>
      </c>
      <c r="F136" s="159"/>
      <c r="G136" s="121">
        <v>0.3</v>
      </c>
      <c r="H136" s="153">
        <v>85539</v>
      </c>
      <c r="I136" s="118"/>
    </row>
    <row r="137" spans="2:9" s="8" customFormat="1" ht="15" hidden="1" customHeight="1" x14ac:dyDescent="0.25">
      <c r="B137" s="161" t="s">
        <v>436</v>
      </c>
      <c r="C137" s="162"/>
      <c r="D137" s="158" t="s">
        <v>423</v>
      </c>
      <c r="E137" s="141">
        <f t="shared" si="0"/>
        <v>30439.199999999997</v>
      </c>
      <c r="F137" s="159"/>
      <c r="G137" s="121">
        <v>0.3</v>
      </c>
      <c r="H137" s="153">
        <v>31969</v>
      </c>
      <c r="I137" s="118"/>
    </row>
    <row r="138" spans="2:9" s="8" customFormat="1" ht="15" hidden="1" customHeight="1" x14ac:dyDescent="0.25">
      <c r="B138" s="161" t="s">
        <v>437</v>
      </c>
      <c r="C138" s="162"/>
      <c r="D138" s="158" t="s">
        <v>423</v>
      </c>
      <c r="E138" s="141">
        <f t="shared" si="0"/>
        <v>92928</v>
      </c>
      <c r="F138" s="159"/>
      <c r="G138" s="121">
        <v>0.3</v>
      </c>
      <c r="H138" s="154">
        <v>343257</v>
      </c>
      <c r="I138" s="118"/>
    </row>
    <row r="139" spans="2:9" s="8" customFormat="1" ht="15" hidden="1" customHeight="1" x14ac:dyDescent="0.25">
      <c r="B139" s="161" t="s">
        <v>438</v>
      </c>
      <c r="C139" s="162"/>
      <c r="D139" s="158" t="s">
        <v>426</v>
      </c>
      <c r="E139" s="141">
        <f t="shared" si="0"/>
        <v>337920</v>
      </c>
      <c r="F139" s="159"/>
      <c r="G139" s="121">
        <v>0.3</v>
      </c>
      <c r="H139" s="153">
        <v>34383</v>
      </c>
      <c r="I139" s="118"/>
    </row>
    <row r="140" spans="2:9" s="8" customFormat="1" ht="15" hidden="1" customHeight="1" x14ac:dyDescent="0.25">
      <c r="B140" s="161" t="s">
        <v>439</v>
      </c>
      <c r="C140" s="162"/>
      <c r="D140" s="158" t="s">
        <v>423</v>
      </c>
      <c r="E140" s="141">
        <f t="shared" si="0"/>
        <v>36816</v>
      </c>
      <c r="F140" s="159"/>
      <c r="G140" s="121">
        <v>0.3</v>
      </c>
      <c r="H140" s="154">
        <v>369943</v>
      </c>
      <c r="I140" s="118"/>
    </row>
    <row r="141" spans="2:9" s="8" customFormat="1" ht="15" hidden="1" customHeight="1" x14ac:dyDescent="0.25">
      <c r="B141" s="161" t="s">
        <v>440</v>
      </c>
      <c r="C141" s="162"/>
      <c r="D141" s="158" t="s">
        <v>423</v>
      </c>
      <c r="E141" s="141">
        <f t="shared" si="0"/>
        <v>102646.8</v>
      </c>
      <c r="F141" s="159"/>
      <c r="G141" s="121">
        <v>0.3</v>
      </c>
      <c r="H141" s="153">
        <v>47014</v>
      </c>
      <c r="I141" s="118"/>
    </row>
    <row r="142" spans="2:9" s="8" customFormat="1" ht="15" hidden="1" customHeight="1" x14ac:dyDescent="0.25">
      <c r="B142" s="161" t="s">
        <v>441</v>
      </c>
      <c r="C142" s="162"/>
      <c r="D142" s="158" t="s">
        <v>423</v>
      </c>
      <c r="E142" s="141">
        <f t="shared" si="0"/>
        <v>38362.799999999996</v>
      </c>
      <c r="F142" s="159"/>
      <c r="G142" s="121">
        <v>0.3</v>
      </c>
      <c r="H142" s="153">
        <v>136050</v>
      </c>
      <c r="I142" s="118"/>
    </row>
    <row r="143" spans="2:9" s="8" customFormat="1" ht="15" hidden="1" customHeight="1" x14ac:dyDescent="0.25">
      <c r="B143" s="161" t="s">
        <v>442</v>
      </c>
      <c r="C143" s="162"/>
      <c r="D143" s="158" t="s">
        <v>426</v>
      </c>
      <c r="E143" s="141">
        <f t="shared" si="0"/>
        <v>411908.39999999997</v>
      </c>
      <c r="F143" s="159"/>
      <c r="G143" s="121">
        <v>0.3</v>
      </c>
      <c r="H143" s="153">
        <v>38256</v>
      </c>
      <c r="I143" s="118"/>
    </row>
    <row r="144" spans="2:9" s="8" customFormat="1" ht="15" hidden="1" customHeight="1" x14ac:dyDescent="0.25">
      <c r="B144" s="161" t="s">
        <v>443</v>
      </c>
      <c r="C144" s="162"/>
      <c r="D144" s="158" t="s">
        <v>423</v>
      </c>
      <c r="E144" s="141">
        <f t="shared" si="0"/>
        <v>41259.599999999999</v>
      </c>
      <c r="F144" s="159"/>
      <c r="G144" s="121">
        <v>0.3</v>
      </c>
      <c r="H144" s="153">
        <v>102033</v>
      </c>
      <c r="I144" s="118"/>
    </row>
    <row r="145" spans="2:9" s="8" customFormat="1" ht="15" hidden="1" customHeight="1" x14ac:dyDescent="0.25">
      <c r="B145" s="161" t="s">
        <v>444</v>
      </c>
      <c r="C145" s="162"/>
      <c r="D145" s="158" t="s">
        <v>426</v>
      </c>
      <c r="E145" s="141">
        <f t="shared" si="0"/>
        <v>443931.6</v>
      </c>
      <c r="F145" s="159"/>
      <c r="G145" s="121">
        <v>0.3</v>
      </c>
      <c r="H145" s="153">
        <v>25284</v>
      </c>
      <c r="I145" s="118"/>
    </row>
    <row r="146" spans="2:9" s="8" customFormat="1" ht="15" hidden="1" customHeight="1" x14ac:dyDescent="0.25">
      <c r="B146" s="161" t="s">
        <v>445</v>
      </c>
      <c r="C146" s="162"/>
      <c r="D146" s="158" t="s">
        <v>97</v>
      </c>
      <c r="E146" s="141">
        <f t="shared" si="0"/>
        <v>56416.799999999996</v>
      </c>
      <c r="F146" s="159"/>
      <c r="G146" s="121">
        <v>0.3</v>
      </c>
      <c r="H146" s="153">
        <v>77931</v>
      </c>
      <c r="I146" s="118"/>
    </row>
    <row r="147" spans="2:9" s="8" customFormat="1" ht="15" hidden="1" customHeight="1" x14ac:dyDescent="0.25">
      <c r="B147" s="161" t="s">
        <v>446</v>
      </c>
      <c r="C147" s="162"/>
      <c r="D147" s="158" t="s">
        <v>97</v>
      </c>
      <c r="E147" s="141">
        <f t="shared" si="0"/>
        <v>163260</v>
      </c>
      <c r="F147" s="159"/>
      <c r="G147" s="121">
        <v>0.3</v>
      </c>
      <c r="H147" s="153">
        <v>133220</v>
      </c>
      <c r="I147" s="118"/>
    </row>
    <row r="148" spans="2:9" s="8" customFormat="1" ht="15" hidden="1" customHeight="1" x14ac:dyDescent="0.25">
      <c r="B148" s="161" t="s">
        <v>447</v>
      </c>
      <c r="C148" s="162"/>
      <c r="D148" s="158" t="s">
        <v>97</v>
      </c>
      <c r="E148" s="141">
        <f t="shared" si="0"/>
        <v>45907.199999999997</v>
      </c>
      <c r="F148" s="159"/>
      <c r="G148" s="121">
        <v>0.3</v>
      </c>
      <c r="H148" s="153">
        <v>258500</v>
      </c>
      <c r="I148" s="118"/>
    </row>
    <row r="149" spans="2:9" s="8" customFormat="1" ht="15" hidden="1" customHeight="1" x14ac:dyDescent="0.25">
      <c r="B149" s="161" t="s">
        <v>448</v>
      </c>
      <c r="C149" s="162"/>
      <c r="D149" s="158" t="s">
        <v>97</v>
      </c>
      <c r="E149" s="141">
        <f t="shared" si="0"/>
        <v>122439.59999999999</v>
      </c>
      <c r="F149" s="159"/>
      <c r="G149" s="121">
        <v>0.3</v>
      </c>
      <c r="H149" s="153">
        <v>26654</v>
      </c>
      <c r="I149" s="118"/>
    </row>
    <row r="150" spans="2:9" s="8" customFormat="1" ht="15" hidden="1" customHeight="1" x14ac:dyDescent="0.25">
      <c r="B150" s="161" t="s">
        <v>449</v>
      </c>
      <c r="C150" s="162"/>
      <c r="D150" s="158" t="s">
        <v>97</v>
      </c>
      <c r="E150" s="141">
        <f t="shared" si="0"/>
        <v>30340.799999999999</v>
      </c>
      <c r="F150" s="159"/>
      <c r="G150" s="121">
        <v>0.3</v>
      </c>
      <c r="H150" s="153">
        <v>71309</v>
      </c>
      <c r="I150" s="118"/>
    </row>
    <row r="151" spans="2:9" s="8" customFormat="1" ht="15" hidden="1" customHeight="1" x14ac:dyDescent="0.25">
      <c r="B151" s="161" t="s">
        <v>450</v>
      </c>
      <c r="C151" s="162"/>
      <c r="D151" s="158" t="s">
        <v>97</v>
      </c>
      <c r="E151" s="141">
        <f t="shared" si="0"/>
        <v>93517.2</v>
      </c>
      <c r="F151" s="159"/>
      <c r="G151" s="121">
        <v>0.3</v>
      </c>
      <c r="H151" s="153">
        <v>122230</v>
      </c>
      <c r="I151" s="118"/>
    </row>
    <row r="152" spans="2:9" s="8" customFormat="1" ht="15" hidden="1" customHeight="1" x14ac:dyDescent="0.25">
      <c r="B152" s="161" t="s">
        <v>451</v>
      </c>
      <c r="C152" s="162"/>
      <c r="D152" s="158" t="s">
        <v>97</v>
      </c>
      <c r="E152" s="141">
        <f t="shared" si="0"/>
        <v>159864</v>
      </c>
      <c r="F152" s="159"/>
      <c r="G152" s="121">
        <v>0.3</v>
      </c>
      <c r="H152" s="153">
        <v>237700</v>
      </c>
      <c r="I152" s="118"/>
    </row>
    <row r="153" spans="2:9" s="8" customFormat="1" ht="15" hidden="1" customHeight="1" x14ac:dyDescent="0.25">
      <c r="B153" s="161" t="s">
        <v>452</v>
      </c>
      <c r="C153" s="162"/>
      <c r="D153" s="158" t="s">
        <v>97</v>
      </c>
      <c r="E153" s="141">
        <f t="shared" si="0"/>
        <v>310200</v>
      </c>
      <c r="F153" s="159"/>
      <c r="G153" s="121">
        <v>0.3</v>
      </c>
      <c r="H153" s="153">
        <v>24204</v>
      </c>
      <c r="I153" s="118"/>
    </row>
    <row r="154" spans="2:9" s="8" customFormat="1" ht="15" hidden="1" customHeight="1" x14ac:dyDescent="0.25">
      <c r="B154" s="161" t="s">
        <v>453</v>
      </c>
      <c r="C154" s="162"/>
      <c r="D154" s="158" t="s">
        <v>97</v>
      </c>
      <c r="E154" s="141">
        <f t="shared" si="0"/>
        <v>31984.799999999999</v>
      </c>
      <c r="F154" s="159"/>
      <c r="G154" s="121">
        <v>0.3</v>
      </c>
      <c r="H154" s="153">
        <v>51739</v>
      </c>
      <c r="I154" s="118"/>
    </row>
    <row r="155" spans="2:9" s="8" customFormat="1" ht="15" hidden="1" customHeight="1" x14ac:dyDescent="0.25">
      <c r="B155" s="161" t="s">
        <v>454</v>
      </c>
      <c r="C155" s="162"/>
      <c r="D155" s="158" t="s">
        <v>97</v>
      </c>
      <c r="E155" s="141">
        <f t="shared" si="0"/>
        <v>85570.8</v>
      </c>
      <c r="F155" s="159"/>
      <c r="G155" s="121">
        <v>0.3</v>
      </c>
      <c r="H155" s="154">
        <v>278927</v>
      </c>
      <c r="I155" s="118"/>
    </row>
    <row r="156" spans="2:9" s="8" customFormat="1" ht="15" hidden="1" customHeight="1" x14ac:dyDescent="0.25">
      <c r="B156" s="161" t="s">
        <v>455</v>
      </c>
      <c r="C156" s="162"/>
      <c r="D156" s="158" t="s">
        <v>97</v>
      </c>
      <c r="E156" s="141">
        <f t="shared" si="0"/>
        <v>146676</v>
      </c>
      <c r="F156" s="159"/>
      <c r="G156" s="121">
        <v>0.3</v>
      </c>
      <c r="H156" s="153">
        <v>25134</v>
      </c>
      <c r="I156" s="118"/>
    </row>
    <row r="157" spans="2:9" s="8" customFormat="1" ht="15" hidden="1" customHeight="1" x14ac:dyDescent="0.25">
      <c r="B157" s="161" t="s">
        <v>456</v>
      </c>
      <c r="C157" s="162"/>
      <c r="D157" s="158" t="s">
        <v>97</v>
      </c>
      <c r="E157" s="141">
        <f t="shared" si="0"/>
        <v>285240</v>
      </c>
      <c r="F157" s="159"/>
      <c r="G157" s="121">
        <v>0.3</v>
      </c>
      <c r="H157" s="153">
        <v>53729</v>
      </c>
      <c r="I157" s="118"/>
    </row>
    <row r="158" spans="2:9" s="8" customFormat="1" ht="15" hidden="1" customHeight="1" x14ac:dyDescent="0.25">
      <c r="B158" s="161" t="s">
        <v>457</v>
      </c>
      <c r="C158" s="162"/>
      <c r="D158" s="158" t="s">
        <v>423</v>
      </c>
      <c r="E158" s="141">
        <f t="shared" si="0"/>
        <v>29044.799999999999</v>
      </c>
      <c r="F158" s="159"/>
      <c r="G158" s="121">
        <v>0.21</v>
      </c>
      <c r="H158" s="154">
        <v>289662</v>
      </c>
      <c r="I158" s="118"/>
    </row>
    <row r="159" spans="2:9" s="8" customFormat="1" ht="15" hidden="1" customHeight="1" x14ac:dyDescent="0.25">
      <c r="B159" s="161" t="s">
        <v>458</v>
      </c>
      <c r="C159" s="162"/>
      <c r="D159" s="158" t="s">
        <v>423</v>
      </c>
      <c r="E159" s="141">
        <f t="shared" si="0"/>
        <v>62086.799999999996</v>
      </c>
      <c r="F159" s="159"/>
      <c r="G159" s="121">
        <v>0.21</v>
      </c>
      <c r="H159" s="153">
        <v>24178</v>
      </c>
      <c r="I159" s="118"/>
    </row>
    <row r="160" spans="2:9" s="8" customFormat="1" ht="15" hidden="1" customHeight="1" x14ac:dyDescent="0.25">
      <c r="B160" s="804" t="s">
        <v>459</v>
      </c>
      <c r="C160" s="805"/>
      <c r="D160" s="158" t="s">
        <v>426</v>
      </c>
      <c r="E160" s="141">
        <f t="shared" si="0"/>
        <v>334712.39999999997</v>
      </c>
      <c r="F160" s="159"/>
      <c r="G160" s="121">
        <v>0.21</v>
      </c>
      <c r="H160" s="153">
        <v>52666</v>
      </c>
      <c r="I160" s="118"/>
    </row>
    <row r="161" spans="2:9" s="8" customFormat="1" ht="15" hidden="1" customHeight="1" x14ac:dyDescent="0.25">
      <c r="B161" s="161" t="s">
        <v>460</v>
      </c>
      <c r="C161" s="162"/>
      <c r="D161" s="158" t="s">
        <v>423</v>
      </c>
      <c r="E161" s="141">
        <f t="shared" si="0"/>
        <v>30160.799999999999</v>
      </c>
      <c r="F161" s="159"/>
      <c r="G161" s="121">
        <v>0.21</v>
      </c>
      <c r="H161" s="154">
        <v>284997</v>
      </c>
      <c r="I161" s="118"/>
    </row>
    <row r="162" spans="2:9" s="8" customFormat="1" ht="15" hidden="1" customHeight="1" x14ac:dyDescent="0.25">
      <c r="B162" s="161" t="s">
        <v>461</v>
      </c>
      <c r="C162" s="162"/>
      <c r="D162" s="158" t="s">
        <v>423</v>
      </c>
      <c r="E162" s="141">
        <f t="shared" si="0"/>
        <v>64474.799999999996</v>
      </c>
      <c r="F162" s="159"/>
      <c r="G162" s="121">
        <v>0.21</v>
      </c>
      <c r="H162" s="153">
        <v>25516</v>
      </c>
      <c r="I162" s="118"/>
    </row>
    <row r="163" spans="2:9" s="8" customFormat="1" ht="15" hidden="1" customHeight="1" x14ac:dyDescent="0.25">
      <c r="B163" s="804" t="s">
        <v>462</v>
      </c>
      <c r="C163" s="805"/>
      <c r="D163" s="158" t="s">
        <v>426</v>
      </c>
      <c r="E163" s="141">
        <f t="shared" si="0"/>
        <v>347594.39999999997</v>
      </c>
      <c r="F163" s="159"/>
      <c r="G163" s="121">
        <v>0.21</v>
      </c>
      <c r="H163" s="153">
        <v>54580</v>
      </c>
      <c r="I163" s="118"/>
    </row>
    <row r="164" spans="2:9" s="8" customFormat="1" ht="15" hidden="1" customHeight="1" x14ac:dyDescent="0.25">
      <c r="B164" s="161" t="s">
        <v>463</v>
      </c>
      <c r="C164" s="162"/>
      <c r="D164" s="158" t="s">
        <v>423</v>
      </c>
      <c r="E164" s="141">
        <f t="shared" si="0"/>
        <v>29013.599999999999</v>
      </c>
      <c r="F164" s="159"/>
      <c r="G164" s="121">
        <v>0.21</v>
      </c>
      <c r="H164" s="154">
        <v>294327</v>
      </c>
      <c r="I164" s="118"/>
    </row>
    <row r="165" spans="2:9" s="8" customFormat="1" ht="15" hidden="1" customHeight="1" x14ac:dyDescent="0.25">
      <c r="B165" s="161" t="s">
        <v>464</v>
      </c>
      <c r="C165" s="162"/>
      <c r="D165" s="158" t="s">
        <v>423</v>
      </c>
      <c r="E165" s="141">
        <f t="shared" si="0"/>
        <v>63199.199999999997</v>
      </c>
      <c r="F165" s="159"/>
      <c r="G165" s="121">
        <v>0.21</v>
      </c>
      <c r="H165" s="153">
        <v>25038</v>
      </c>
      <c r="I165" s="118"/>
    </row>
    <row r="166" spans="2:9" s="8" customFormat="1" ht="15" hidden="1" customHeight="1" x14ac:dyDescent="0.25">
      <c r="B166" s="804" t="s">
        <v>465</v>
      </c>
      <c r="C166" s="805"/>
      <c r="D166" s="158" t="s">
        <v>426</v>
      </c>
      <c r="E166" s="141">
        <f t="shared" si="0"/>
        <v>341996.39999999997</v>
      </c>
      <c r="F166" s="159"/>
      <c r="G166" s="121">
        <v>0.21</v>
      </c>
      <c r="H166" s="153">
        <v>53729</v>
      </c>
      <c r="I166" s="118"/>
    </row>
    <row r="167" spans="2:9" s="8" customFormat="1" ht="15" hidden="1" customHeight="1" x14ac:dyDescent="0.25">
      <c r="B167" s="161" t="s">
        <v>466</v>
      </c>
      <c r="C167" s="162"/>
      <c r="D167" s="158" t="s">
        <v>423</v>
      </c>
      <c r="E167" s="141">
        <f t="shared" si="0"/>
        <v>30619.199999999997</v>
      </c>
      <c r="F167" s="159"/>
      <c r="G167" s="121">
        <v>0.21</v>
      </c>
      <c r="H167" s="154">
        <v>289662</v>
      </c>
      <c r="I167" s="118"/>
    </row>
    <row r="168" spans="2:9" s="8" customFormat="1" ht="15" hidden="1" customHeight="1" x14ac:dyDescent="0.25">
      <c r="B168" s="161" t="s">
        <v>467</v>
      </c>
      <c r="C168" s="162"/>
      <c r="D168" s="158" t="s">
        <v>423</v>
      </c>
      <c r="E168" s="141">
        <f t="shared" si="0"/>
        <v>65496</v>
      </c>
      <c r="F168" s="159"/>
      <c r="G168" s="121">
        <v>0.21</v>
      </c>
      <c r="H168" s="153">
        <v>27523</v>
      </c>
      <c r="I168" s="118"/>
    </row>
    <row r="169" spans="2:9" s="8" customFormat="1" ht="15" hidden="1" customHeight="1" x14ac:dyDescent="0.25">
      <c r="B169" s="804" t="s">
        <v>468</v>
      </c>
      <c r="C169" s="805"/>
      <c r="D169" s="158" t="s">
        <v>426</v>
      </c>
      <c r="E169" s="141">
        <f t="shared" si="0"/>
        <v>353192.39999999997</v>
      </c>
      <c r="F169" s="159"/>
      <c r="G169" s="121">
        <v>0.21</v>
      </c>
      <c r="H169" s="153">
        <v>59038</v>
      </c>
      <c r="I169" s="118"/>
    </row>
    <row r="170" spans="2:9" s="8" customFormat="1" ht="15" hidden="1" customHeight="1" x14ac:dyDescent="0.25">
      <c r="B170" s="161" t="s">
        <v>469</v>
      </c>
      <c r="C170" s="162"/>
      <c r="D170" s="158" t="s">
        <v>423</v>
      </c>
      <c r="E170" s="141">
        <f t="shared" si="0"/>
        <v>30045.599999999999</v>
      </c>
      <c r="F170" s="159"/>
      <c r="G170" s="121">
        <v>0.21</v>
      </c>
      <c r="H170" s="153">
        <v>24943</v>
      </c>
      <c r="I170" s="118"/>
    </row>
    <row r="171" spans="2:9" s="8" customFormat="1" ht="15" hidden="1" customHeight="1" x14ac:dyDescent="0.25">
      <c r="B171" s="161" t="s">
        <v>470</v>
      </c>
      <c r="C171" s="162"/>
      <c r="D171" s="158" t="s">
        <v>423</v>
      </c>
      <c r="E171" s="141">
        <f t="shared" si="0"/>
        <v>64474.799999999996</v>
      </c>
      <c r="F171" s="159"/>
      <c r="G171" s="121">
        <v>0.21</v>
      </c>
      <c r="H171" s="153">
        <v>53514</v>
      </c>
      <c r="I171" s="118"/>
    </row>
    <row r="172" spans="2:9" s="8" customFormat="1" ht="15" hidden="1" customHeight="1" x14ac:dyDescent="0.25">
      <c r="B172" s="161" t="s">
        <v>471</v>
      </c>
      <c r="C172" s="162"/>
      <c r="D172" s="158" t="s">
        <v>426</v>
      </c>
      <c r="E172" s="141">
        <f t="shared" si="0"/>
        <v>347594.39999999997</v>
      </c>
      <c r="F172" s="159"/>
      <c r="G172" s="121">
        <v>0.21</v>
      </c>
      <c r="H172" s="153">
        <v>24042</v>
      </c>
      <c r="I172" s="118"/>
    </row>
    <row r="173" spans="2:9" s="8" customFormat="1" ht="15" hidden="1" customHeight="1" x14ac:dyDescent="0.25">
      <c r="B173" s="161" t="s">
        <v>472</v>
      </c>
      <c r="C173" s="162"/>
      <c r="D173" s="158" t="s">
        <v>423</v>
      </c>
      <c r="E173" s="141">
        <f t="shared" si="0"/>
        <v>33027.599999999999</v>
      </c>
      <c r="F173" s="159"/>
      <c r="G173" s="121">
        <v>0.21</v>
      </c>
      <c r="H173" s="153">
        <v>56914</v>
      </c>
      <c r="I173" s="118"/>
    </row>
    <row r="174" spans="2:9" s="8" customFormat="1" ht="15" hidden="1" customHeight="1" x14ac:dyDescent="0.25">
      <c r="B174" s="161" t="s">
        <v>473</v>
      </c>
      <c r="C174" s="162"/>
      <c r="D174" s="158" t="s">
        <v>423</v>
      </c>
      <c r="E174" s="141">
        <f t="shared" si="0"/>
        <v>70845.599999999991</v>
      </c>
      <c r="F174" s="159"/>
      <c r="G174" s="121">
        <v>0.21</v>
      </c>
      <c r="H174" s="153">
        <v>23224</v>
      </c>
      <c r="I174" s="118"/>
    </row>
    <row r="175" spans="2:9" s="8" customFormat="1" ht="15" hidden="1" customHeight="1" x14ac:dyDescent="0.25">
      <c r="B175" s="161" t="s">
        <v>474</v>
      </c>
      <c r="C175" s="162"/>
      <c r="D175" s="158" t="s">
        <v>423</v>
      </c>
      <c r="E175" s="141">
        <f t="shared" si="0"/>
        <v>29931.599999999999</v>
      </c>
      <c r="F175" s="159"/>
      <c r="G175" s="121">
        <v>0.21</v>
      </c>
      <c r="H175" s="153">
        <v>49271</v>
      </c>
      <c r="I175" s="118"/>
    </row>
    <row r="176" spans="2:9" s="8" customFormat="1" ht="15" hidden="1" customHeight="1" x14ac:dyDescent="0.25">
      <c r="B176" s="161" t="s">
        <v>475</v>
      </c>
      <c r="C176" s="162"/>
      <c r="D176" s="158" t="s">
        <v>423</v>
      </c>
      <c r="E176" s="141">
        <f t="shared" si="0"/>
        <v>64216.799999999996</v>
      </c>
      <c r="F176" s="159"/>
      <c r="G176" s="121">
        <v>0.21</v>
      </c>
      <c r="H176" s="153">
        <v>26280</v>
      </c>
      <c r="I176" s="118"/>
    </row>
    <row r="177" spans="2:9" s="8" customFormat="1" ht="15" hidden="1" customHeight="1" x14ac:dyDescent="0.25">
      <c r="B177" s="161" t="s">
        <v>476</v>
      </c>
      <c r="C177" s="162"/>
      <c r="D177" s="158" t="s">
        <v>423</v>
      </c>
      <c r="E177" s="141">
        <f t="shared" si="0"/>
        <v>28850.399999999998</v>
      </c>
      <c r="F177" s="159"/>
      <c r="G177" s="121">
        <v>0.21</v>
      </c>
      <c r="H177" s="153">
        <v>56491</v>
      </c>
      <c r="I177" s="118"/>
    </row>
    <row r="178" spans="2:9" s="8" customFormat="1" ht="16.5" hidden="1" customHeight="1" x14ac:dyDescent="0.25">
      <c r="B178" s="161" t="s">
        <v>477</v>
      </c>
      <c r="C178" s="162"/>
      <c r="D178" s="158" t="s">
        <v>423</v>
      </c>
      <c r="E178" s="141">
        <f t="shared" si="0"/>
        <v>68296.800000000003</v>
      </c>
      <c r="F178" s="159"/>
      <c r="G178" s="121">
        <v>0.21</v>
      </c>
      <c r="H178" s="153">
        <v>26949</v>
      </c>
      <c r="I178" s="118"/>
    </row>
    <row r="179" spans="2:9" s="8" customFormat="1" ht="15" hidden="1" customHeight="1" x14ac:dyDescent="0.25">
      <c r="B179" s="161" t="s">
        <v>478</v>
      </c>
      <c r="C179" s="162"/>
      <c r="D179" s="158" t="s">
        <v>423</v>
      </c>
      <c r="E179" s="141">
        <f t="shared" si="0"/>
        <v>27868.799999999999</v>
      </c>
      <c r="F179" s="159"/>
      <c r="G179" s="121">
        <v>0.21</v>
      </c>
      <c r="H179" s="153">
        <v>57762</v>
      </c>
      <c r="I179" s="118"/>
    </row>
    <row r="180" spans="2:9" s="8" customFormat="1" ht="15" hidden="1" customHeight="1" x14ac:dyDescent="0.25">
      <c r="B180" s="161" t="s">
        <v>479</v>
      </c>
      <c r="C180" s="162"/>
      <c r="D180" s="158" t="s">
        <v>423</v>
      </c>
      <c r="E180" s="141">
        <f t="shared" si="0"/>
        <v>59125.2</v>
      </c>
      <c r="F180" s="159"/>
      <c r="G180" s="121">
        <v>0.21</v>
      </c>
      <c r="H180" s="153">
        <v>24752</v>
      </c>
      <c r="I180" s="118"/>
    </row>
    <row r="181" spans="2:9" s="8" customFormat="1" ht="15" hidden="1" customHeight="1" x14ac:dyDescent="0.25">
      <c r="B181" s="161" t="s">
        <v>480</v>
      </c>
      <c r="C181" s="162"/>
      <c r="D181" s="158" t="s">
        <v>423</v>
      </c>
      <c r="E181" s="141">
        <f t="shared" si="0"/>
        <v>31536</v>
      </c>
      <c r="F181" s="159"/>
      <c r="G181" s="121">
        <v>0.21</v>
      </c>
      <c r="H181" s="153">
        <v>52666</v>
      </c>
      <c r="I181" s="118"/>
    </row>
    <row r="182" spans="2:9" s="8" customFormat="1" ht="15" hidden="1" customHeight="1" x14ac:dyDescent="0.25">
      <c r="B182" s="161" t="s">
        <v>481</v>
      </c>
      <c r="C182" s="162"/>
      <c r="D182" s="158" t="s">
        <v>423</v>
      </c>
      <c r="E182" s="141">
        <f t="shared" si="0"/>
        <v>67789.2</v>
      </c>
      <c r="F182" s="159"/>
      <c r="G182" s="121">
        <v>0.21</v>
      </c>
      <c r="H182" s="154">
        <v>292001</v>
      </c>
      <c r="I182" s="118"/>
    </row>
    <row r="183" spans="2:9" s="8" customFormat="1" ht="15" hidden="1" customHeight="1" x14ac:dyDescent="0.25">
      <c r="B183" s="806" t="s">
        <v>482</v>
      </c>
      <c r="C183" s="807"/>
      <c r="D183" s="158" t="s">
        <v>423</v>
      </c>
      <c r="E183" s="141">
        <f t="shared" si="0"/>
        <v>32338.799999999999</v>
      </c>
      <c r="F183" s="159"/>
      <c r="G183" s="121">
        <v>0.21</v>
      </c>
      <c r="H183" s="153">
        <v>20134</v>
      </c>
      <c r="I183" s="118"/>
    </row>
    <row r="184" spans="2:9" s="8" customFormat="1" ht="15" hidden="1" customHeight="1" x14ac:dyDescent="0.25">
      <c r="B184" s="161" t="s">
        <v>483</v>
      </c>
      <c r="C184" s="162"/>
      <c r="D184" s="158" t="s">
        <v>423</v>
      </c>
      <c r="E184" s="141">
        <f t="shared" si="0"/>
        <v>69314.399999999994</v>
      </c>
      <c r="F184" s="159"/>
      <c r="G184" s="121">
        <v>0.21</v>
      </c>
      <c r="H184" s="153">
        <v>49484</v>
      </c>
      <c r="I184" s="118"/>
    </row>
    <row r="185" spans="2:9" s="8" customFormat="1" ht="15" hidden="1" customHeight="1" x14ac:dyDescent="0.25">
      <c r="B185" s="161" t="s">
        <v>484</v>
      </c>
      <c r="C185" s="162"/>
      <c r="D185" s="158" t="s">
        <v>423</v>
      </c>
      <c r="E185" s="141">
        <f t="shared" si="0"/>
        <v>29702.399999999998</v>
      </c>
      <c r="F185" s="159"/>
      <c r="G185" s="121">
        <v>0.21</v>
      </c>
      <c r="H185" s="154">
        <v>233608</v>
      </c>
      <c r="I185" s="118"/>
    </row>
    <row r="186" spans="2:9" s="8" customFormat="1" ht="15" hidden="1" customHeight="1" x14ac:dyDescent="0.25">
      <c r="B186" s="161" t="s">
        <v>485</v>
      </c>
      <c r="C186" s="162"/>
      <c r="D186" s="158" t="s">
        <v>423</v>
      </c>
      <c r="E186" s="141">
        <f t="shared" si="0"/>
        <v>63199.199999999997</v>
      </c>
      <c r="F186" s="159"/>
      <c r="G186" s="121">
        <v>0.21</v>
      </c>
      <c r="H186" s="153">
        <v>22362</v>
      </c>
      <c r="I186" s="118"/>
    </row>
    <row r="187" spans="2:9" s="8" customFormat="1" ht="15" hidden="1" customHeight="1" x14ac:dyDescent="0.25">
      <c r="B187" s="804" t="s">
        <v>486</v>
      </c>
      <c r="C187" s="805"/>
      <c r="D187" s="158" t="s">
        <v>426</v>
      </c>
      <c r="E187" s="141">
        <f t="shared" si="0"/>
        <v>350401.2</v>
      </c>
      <c r="F187" s="159"/>
      <c r="G187" s="121">
        <v>0.21</v>
      </c>
      <c r="H187" s="153">
        <v>49484</v>
      </c>
      <c r="I187" s="118"/>
    </row>
    <row r="188" spans="2:9" s="8" customFormat="1" ht="15" hidden="1" customHeight="1" x14ac:dyDescent="0.25">
      <c r="B188" s="161" t="s">
        <v>487</v>
      </c>
      <c r="C188" s="162"/>
      <c r="D188" s="158" t="s">
        <v>423</v>
      </c>
      <c r="E188" s="141">
        <f t="shared" si="0"/>
        <v>24160.799999999999</v>
      </c>
      <c r="F188" s="159"/>
      <c r="G188" s="121">
        <v>0.21</v>
      </c>
      <c r="H188" s="154">
        <v>267481</v>
      </c>
      <c r="I188" s="118"/>
    </row>
    <row r="189" spans="2:9" s="8" customFormat="1" ht="15" hidden="1" customHeight="1" x14ac:dyDescent="0.25">
      <c r="B189" s="161" t="s">
        <v>488</v>
      </c>
      <c r="C189" s="162"/>
      <c r="D189" s="158" t="s">
        <v>423</v>
      </c>
      <c r="E189" s="141">
        <f t="shared" ref="E189:E227" si="1">H184*1.2</f>
        <v>59380.799999999996</v>
      </c>
      <c r="F189" s="159"/>
      <c r="G189" s="121">
        <v>0.21</v>
      </c>
      <c r="H189" s="153">
        <v>22851</v>
      </c>
      <c r="I189" s="118"/>
    </row>
    <row r="190" spans="2:9" s="8" customFormat="1" ht="15" hidden="1" customHeight="1" x14ac:dyDescent="0.25">
      <c r="B190" s="804" t="s">
        <v>489</v>
      </c>
      <c r="C190" s="805"/>
      <c r="D190" s="158" t="s">
        <v>426</v>
      </c>
      <c r="E190" s="141">
        <f t="shared" si="1"/>
        <v>280329.59999999998</v>
      </c>
      <c r="F190" s="159"/>
      <c r="G190" s="121">
        <v>0.21</v>
      </c>
      <c r="H190" s="153">
        <v>53939</v>
      </c>
      <c r="I190" s="118"/>
    </row>
    <row r="191" spans="2:9" s="8" customFormat="1" ht="15" hidden="1" customHeight="1" x14ac:dyDescent="0.25">
      <c r="B191" s="161" t="s">
        <v>490</v>
      </c>
      <c r="C191" s="162"/>
      <c r="D191" s="158" t="s">
        <v>423</v>
      </c>
      <c r="E191" s="141">
        <f t="shared" si="1"/>
        <v>26834.399999999998</v>
      </c>
      <c r="F191" s="159"/>
      <c r="G191" s="121">
        <v>0.21</v>
      </c>
      <c r="H191" s="154">
        <v>264405</v>
      </c>
      <c r="I191" s="118"/>
    </row>
    <row r="192" spans="2:9" s="8" customFormat="1" ht="15" hidden="1" customHeight="1" x14ac:dyDescent="0.25">
      <c r="B192" s="161" t="s">
        <v>491</v>
      </c>
      <c r="C192" s="162"/>
      <c r="D192" s="158" t="s">
        <v>423</v>
      </c>
      <c r="E192" s="141">
        <f t="shared" si="1"/>
        <v>59380.799999999996</v>
      </c>
      <c r="F192" s="159"/>
      <c r="G192" s="121">
        <v>0.21</v>
      </c>
      <c r="H192" s="153">
        <v>25992</v>
      </c>
      <c r="I192" s="118"/>
    </row>
    <row r="193" spans="2:9" s="8" customFormat="1" ht="15" hidden="1" customHeight="1" x14ac:dyDescent="0.25">
      <c r="B193" s="804" t="s">
        <v>492</v>
      </c>
      <c r="C193" s="805"/>
      <c r="D193" s="158" t="s">
        <v>426</v>
      </c>
      <c r="E193" s="141">
        <f t="shared" si="1"/>
        <v>320977.2</v>
      </c>
      <c r="F193" s="159"/>
      <c r="G193" s="121">
        <v>0.21</v>
      </c>
      <c r="H193" s="153">
        <v>55641</v>
      </c>
      <c r="I193" s="118"/>
    </row>
    <row r="194" spans="2:9" s="8" customFormat="1" ht="15" hidden="1" customHeight="1" x14ac:dyDescent="0.25">
      <c r="B194" s="161" t="s">
        <v>493</v>
      </c>
      <c r="C194" s="162"/>
      <c r="D194" s="158" t="s">
        <v>423</v>
      </c>
      <c r="E194" s="141">
        <f t="shared" si="1"/>
        <v>27421.200000000001</v>
      </c>
      <c r="F194" s="159"/>
      <c r="G194" s="121">
        <v>0.21</v>
      </c>
      <c r="H194" s="153">
        <v>21315</v>
      </c>
      <c r="I194" s="118"/>
    </row>
    <row r="195" spans="2:9" s="8" customFormat="1" ht="15" hidden="1" customHeight="1" x14ac:dyDescent="0.25">
      <c r="B195" s="161" t="s">
        <v>494</v>
      </c>
      <c r="C195" s="162"/>
      <c r="D195" s="158" t="s">
        <v>423</v>
      </c>
      <c r="E195" s="141">
        <f t="shared" si="1"/>
        <v>64726.799999999996</v>
      </c>
      <c r="F195" s="159"/>
      <c r="G195" s="121">
        <v>0.21</v>
      </c>
      <c r="H195" s="153">
        <v>47367</v>
      </c>
      <c r="I195" s="118"/>
    </row>
    <row r="196" spans="2:9" s="8" customFormat="1" ht="15" hidden="1" customHeight="1" x14ac:dyDescent="0.25">
      <c r="B196" s="804" t="s">
        <v>495</v>
      </c>
      <c r="C196" s="805"/>
      <c r="D196" s="158" t="s">
        <v>426</v>
      </c>
      <c r="E196" s="141">
        <f t="shared" si="1"/>
        <v>317286</v>
      </c>
      <c r="F196" s="159"/>
      <c r="G196" s="121">
        <v>0.21</v>
      </c>
      <c r="H196" s="154">
        <v>253822</v>
      </c>
      <c r="I196" s="118"/>
    </row>
    <row r="197" spans="2:9" s="8" customFormat="1" ht="15" hidden="1" customHeight="1" x14ac:dyDescent="0.25">
      <c r="B197" s="161" t="s">
        <v>496</v>
      </c>
      <c r="C197" s="162"/>
      <c r="D197" s="158" t="s">
        <v>423</v>
      </c>
      <c r="E197" s="141">
        <f>H192*1.2</f>
        <v>31190.399999999998</v>
      </c>
      <c r="F197" s="159"/>
      <c r="G197" s="121">
        <v>0.21</v>
      </c>
      <c r="H197" s="153">
        <v>20767</v>
      </c>
      <c r="I197" s="118"/>
    </row>
    <row r="198" spans="2:9" s="8" customFormat="1" ht="15" hidden="1" customHeight="1" x14ac:dyDescent="0.25">
      <c r="B198" s="163" t="s">
        <v>497</v>
      </c>
      <c r="C198" s="164"/>
      <c r="D198" s="165" t="s">
        <v>423</v>
      </c>
      <c r="E198" s="166">
        <f>H193*1.2</f>
        <v>66769.2</v>
      </c>
      <c r="F198" s="159"/>
      <c r="G198" s="121">
        <v>0.21</v>
      </c>
      <c r="H198" s="153">
        <v>46149</v>
      </c>
      <c r="I198" s="118"/>
    </row>
    <row r="199" spans="2:9" s="8" customFormat="1" ht="15" hidden="1" customHeight="1" x14ac:dyDescent="0.25">
      <c r="B199" s="161" t="s">
        <v>498</v>
      </c>
      <c r="C199" s="162"/>
      <c r="D199" s="158" t="s">
        <v>423</v>
      </c>
      <c r="E199" s="141">
        <f t="shared" si="1"/>
        <v>25578</v>
      </c>
      <c r="F199" s="159"/>
      <c r="G199" s="121">
        <v>0.21</v>
      </c>
      <c r="H199" s="153">
        <v>21405</v>
      </c>
      <c r="I199" s="118"/>
    </row>
    <row r="200" spans="2:9" s="8" customFormat="1" ht="15" hidden="1" customHeight="1" x14ac:dyDescent="0.25">
      <c r="B200" s="161" t="s">
        <v>499</v>
      </c>
      <c r="C200" s="162"/>
      <c r="D200" s="158" t="s">
        <v>423</v>
      </c>
      <c r="E200" s="141">
        <f t="shared" si="1"/>
        <v>56840.4</v>
      </c>
      <c r="F200" s="159"/>
      <c r="G200" s="121">
        <v>0.21</v>
      </c>
      <c r="H200" s="153">
        <v>47567</v>
      </c>
      <c r="I200" s="118"/>
    </row>
    <row r="201" spans="2:9" s="8" customFormat="1" ht="15" hidden="1" customHeight="1" x14ac:dyDescent="0.25">
      <c r="B201" s="161" t="s">
        <v>500</v>
      </c>
      <c r="C201" s="162"/>
      <c r="D201" s="158" t="s">
        <v>426</v>
      </c>
      <c r="E201" s="141">
        <f t="shared" si="1"/>
        <v>304586.39999999997</v>
      </c>
      <c r="F201" s="159"/>
      <c r="G201" s="121">
        <v>0.21</v>
      </c>
      <c r="H201" s="154">
        <v>256063</v>
      </c>
      <c r="I201" s="118"/>
    </row>
    <row r="202" spans="2:9" s="8" customFormat="1" ht="15" hidden="1" customHeight="1" x14ac:dyDescent="0.25">
      <c r="B202" s="161" t="s">
        <v>501</v>
      </c>
      <c r="C202" s="162"/>
      <c r="D202" s="158" t="s">
        <v>423</v>
      </c>
      <c r="E202" s="141">
        <f t="shared" si="1"/>
        <v>24920.399999999998</v>
      </c>
      <c r="F202" s="159"/>
      <c r="G202" s="121">
        <v>0.21</v>
      </c>
      <c r="H202" s="153">
        <v>21862</v>
      </c>
      <c r="I202" s="118"/>
    </row>
    <row r="203" spans="2:9" s="8" customFormat="1" ht="15" hidden="1" customHeight="1" x14ac:dyDescent="0.25">
      <c r="B203" s="161" t="s">
        <v>502</v>
      </c>
      <c r="C203" s="162"/>
      <c r="D203" s="158" t="s">
        <v>423</v>
      </c>
      <c r="E203" s="141">
        <f t="shared" si="1"/>
        <v>55378.799999999996</v>
      </c>
      <c r="F203" s="159"/>
      <c r="G203" s="121">
        <v>0.21</v>
      </c>
      <c r="H203" s="153">
        <v>47953</v>
      </c>
      <c r="I203" s="118"/>
    </row>
    <row r="204" spans="2:9" s="8" customFormat="1" ht="15" hidden="1" customHeight="1" x14ac:dyDescent="0.25">
      <c r="B204" s="161" t="s">
        <v>503</v>
      </c>
      <c r="C204" s="162"/>
      <c r="D204" s="158" t="s">
        <v>423</v>
      </c>
      <c r="E204" s="141">
        <f t="shared" si="1"/>
        <v>25686</v>
      </c>
      <c r="F204" s="159"/>
      <c r="G204" s="121">
        <v>0.21</v>
      </c>
      <c r="H204" s="153">
        <v>26315</v>
      </c>
      <c r="I204" s="118"/>
    </row>
    <row r="205" spans="2:9" s="8" customFormat="1" ht="15" hidden="1" customHeight="1" x14ac:dyDescent="0.25">
      <c r="B205" s="161" t="s">
        <v>504</v>
      </c>
      <c r="C205" s="162"/>
      <c r="D205" s="158" t="s">
        <v>423</v>
      </c>
      <c r="E205" s="141">
        <f t="shared" si="1"/>
        <v>57080.4</v>
      </c>
      <c r="F205" s="159"/>
      <c r="G205" s="121">
        <v>0.21</v>
      </c>
      <c r="H205" s="153">
        <v>58196</v>
      </c>
      <c r="I205" s="118"/>
    </row>
    <row r="206" spans="2:9" s="8" customFormat="1" ht="15" hidden="1" customHeight="1" x14ac:dyDescent="0.25">
      <c r="B206" s="161" t="s">
        <v>505</v>
      </c>
      <c r="C206" s="162"/>
      <c r="D206" s="158" t="s">
        <v>426</v>
      </c>
      <c r="E206" s="141">
        <f t="shared" si="1"/>
        <v>307275.59999999998</v>
      </c>
      <c r="F206" s="159"/>
      <c r="G206" s="121">
        <v>0.21</v>
      </c>
      <c r="H206" s="153">
        <v>28919</v>
      </c>
      <c r="I206" s="118"/>
    </row>
    <row r="207" spans="2:9" s="8" customFormat="1" ht="15" hidden="1" customHeight="1" x14ac:dyDescent="0.25">
      <c r="B207" s="161" t="s">
        <v>506</v>
      </c>
      <c r="C207" s="162"/>
      <c r="D207" s="158" t="s">
        <v>423</v>
      </c>
      <c r="E207" s="141">
        <f t="shared" si="1"/>
        <v>26234.399999999998</v>
      </c>
      <c r="F207" s="159"/>
      <c r="G207" s="121">
        <v>0.21</v>
      </c>
      <c r="H207" s="153">
        <v>91042</v>
      </c>
      <c r="I207" s="118"/>
    </row>
    <row r="208" spans="2:9" s="8" customFormat="1" ht="15" hidden="1" customHeight="1" x14ac:dyDescent="0.25">
      <c r="B208" s="161" t="s">
        <v>507</v>
      </c>
      <c r="C208" s="162"/>
      <c r="D208" s="158" t="s">
        <v>423</v>
      </c>
      <c r="E208" s="141">
        <f t="shared" si="1"/>
        <v>57543.6</v>
      </c>
      <c r="F208" s="159"/>
      <c r="G208" s="121">
        <v>0.21</v>
      </c>
      <c r="H208" s="154">
        <v>315797</v>
      </c>
      <c r="I208" s="118"/>
    </row>
    <row r="209" spans="2:9" s="8" customFormat="1" ht="15" hidden="1" customHeight="1" x14ac:dyDescent="0.25">
      <c r="B209" s="161" t="s">
        <v>508</v>
      </c>
      <c r="C209" s="162"/>
      <c r="D209" s="158" t="s">
        <v>423</v>
      </c>
      <c r="E209" s="141">
        <f t="shared" si="1"/>
        <v>31578</v>
      </c>
      <c r="F209" s="159"/>
      <c r="G209" s="121">
        <v>0.21</v>
      </c>
      <c r="H209" s="153">
        <v>32629</v>
      </c>
      <c r="I209" s="118"/>
    </row>
    <row r="210" spans="2:9" s="8" customFormat="1" ht="15" hidden="1" customHeight="1" x14ac:dyDescent="0.25">
      <c r="B210" s="161" t="s">
        <v>509</v>
      </c>
      <c r="C210" s="162"/>
      <c r="D210" s="158" t="s">
        <v>423</v>
      </c>
      <c r="E210" s="141">
        <f t="shared" si="1"/>
        <v>69835.199999999997</v>
      </c>
      <c r="F210" s="159"/>
      <c r="G210" s="121">
        <v>0.21</v>
      </c>
      <c r="H210" s="153">
        <v>102982</v>
      </c>
      <c r="I210" s="118"/>
    </row>
    <row r="211" spans="2:9" s="8" customFormat="1" ht="15" hidden="1" customHeight="1" x14ac:dyDescent="0.25">
      <c r="B211" s="161" t="s">
        <v>510</v>
      </c>
      <c r="C211" s="162"/>
      <c r="D211" s="158" t="s">
        <v>423</v>
      </c>
      <c r="E211" s="141">
        <f t="shared" si="1"/>
        <v>34702.799999999996</v>
      </c>
      <c r="F211" s="159"/>
      <c r="G211" s="121">
        <v>0.21</v>
      </c>
      <c r="H211" s="153">
        <v>20633</v>
      </c>
      <c r="I211" s="118"/>
    </row>
    <row r="212" spans="2:9" s="8" customFormat="1" ht="15" hidden="1" customHeight="1" x14ac:dyDescent="0.25">
      <c r="B212" s="161" t="s">
        <v>511</v>
      </c>
      <c r="C212" s="162"/>
      <c r="D212" s="158" t="s">
        <v>423</v>
      </c>
      <c r="E212" s="141">
        <f t="shared" si="1"/>
        <v>109250.4</v>
      </c>
      <c r="F212" s="159"/>
      <c r="G212" s="121">
        <v>0.21</v>
      </c>
      <c r="H212" s="153">
        <v>46865</v>
      </c>
      <c r="I212" s="118"/>
    </row>
    <row r="213" spans="2:9" s="8" customFormat="1" ht="15" hidden="1" customHeight="1" x14ac:dyDescent="0.25">
      <c r="B213" s="161" t="s">
        <v>512</v>
      </c>
      <c r="C213" s="162"/>
      <c r="D213" s="158" t="s">
        <v>426</v>
      </c>
      <c r="E213" s="141">
        <f t="shared" si="1"/>
        <v>378956.39999999997</v>
      </c>
      <c r="F213" s="159"/>
      <c r="G213" s="121">
        <v>0.21</v>
      </c>
      <c r="H213" s="153">
        <v>16608</v>
      </c>
      <c r="I213" s="118"/>
    </row>
    <row r="214" spans="2:9" s="8" customFormat="1" ht="15" hidden="1" customHeight="1" x14ac:dyDescent="0.25">
      <c r="B214" s="161" t="s">
        <v>513</v>
      </c>
      <c r="C214" s="162"/>
      <c r="D214" s="158" t="s">
        <v>423</v>
      </c>
      <c r="E214" s="141">
        <f t="shared" si="1"/>
        <v>39154.799999999996</v>
      </c>
      <c r="F214" s="159"/>
      <c r="G214" s="121">
        <v>0.21</v>
      </c>
      <c r="H214" s="153">
        <v>34222</v>
      </c>
      <c r="I214" s="118"/>
    </row>
    <row r="215" spans="2:9" s="8" customFormat="1" ht="15" hidden="1" customHeight="1" x14ac:dyDescent="0.25">
      <c r="B215" s="161" t="s">
        <v>514</v>
      </c>
      <c r="C215" s="162"/>
      <c r="D215" s="158" t="s">
        <v>423</v>
      </c>
      <c r="E215" s="141">
        <f t="shared" si="1"/>
        <v>123578.4</v>
      </c>
      <c r="F215" s="159"/>
      <c r="G215" s="121">
        <v>0.21</v>
      </c>
      <c r="H215" s="154">
        <v>66304</v>
      </c>
      <c r="I215" s="118"/>
    </row>
    <row r="216" spans="2:9" s="8" customFormat="1" ht="15" hidden="1" customHeight="1" x14ac:dyDescent="0.25">
      <c r="B216" s="802" t="s">
        <v>515</v>
      </c>
      <c r="C216" s="803"/>
      <c r="D216" s="158" t="s">
        <v>423</v>
      </c>
      <c r="E216" s="141">
        <f t="shared" si="1"/>
        <v>24759.599999999999</v>
      </c>
      <c r="F216" s="159"/>
      <c r="G216" s="121">
        <v>0.21</v>
      </c>
      <c r="H216" s="153">
        <v>16929</v>
      </c>
      <c r="I216" s="118"/>
    </row>
    <row r="217" spans="2:9" s="8" customFormat="1" ht="15" hidden="1" customHeight="1" x14ac:dyDescent="0.25">
      <c r="B217" s="802" t="s">
        <v>516</v>
      </c>
      <c r="C217" s="803"/>
      <c r="D217" s="158" t="s">
        <v>423</v>
      </c>
      <c r="E217" s="141">
        <f t="shared" si="1"/>
        <v>56238</v>
      </c>
      <c r="F217" s="159"/>
      <c r="G217" s="121">
        <v>0.21</v>
      </c>
      <c r="H217" s="153">
        <v>49220</v>
      </c>
      <c r="I217" s="118"/>
    </row>
    <row r="218" spans="2:9" s="8" customFormat="1" ht="15" hidden="1" customHeight="1" x14ac:dyDescent="0.25">
      <c r="B218" s="804" t="s">
        <v>517</v>
      </c>
      <c r="C218" s="805"/>
      <c r="D218" s="158" t="s">
        <v>518</v>
      </c>
      <c r="E218" s="141">
        <f t="shared" si="1"/>
        <v>19929.599999999999</v>
      </c>
      <c r="F218" s="159"/>
      <c r="G218" s="121">
        <v>0.21</v>
      </c>
      <c r="H218" s="153">
        <v>76787</v>
      </c>
      <c r="I218" s="118"/>
    </row>
    <row r="219" spans="2:9" s="8" customFormat="1" ht="15" hidden="1" customHeight="1" x14ac:dyDescent="0.25">
      <c r="B219" s="804" t="s">
        <v>519</v>
      </c>
      <c r="C219" s="805"/>
      <c r="D219" s="158" t="s">
        <v>518</v>
      </c>
      <c r="E219" s="141">
        <f t="shared" si="1"/>
        <v>41066.400000000001</v>
      </c>
      <c r="F219" s="159"/>
      <c r="G219" s="121">
        <v>0.21</v>
      </c>
      <c r="H219" s="153">
        <v>21110</v>
      </c>
      <c r="I219" s="118"/>
    </row>
    <row r="220" spans="2:9" s="8" customFormat="1" ht="15" hidden="1" customHeight="1" x14ac:dyDescent="0.25">
      <c r="B220" s="804" t="s">
        <v>520</v>
      </c>
      <c r="C220" s="805"/>
      <c r="D220" s="158" t="s">
        <v>518</v>
      </c>
      <c r="E220" s="141">
        <f t="shared" si="1"/>
        <v>79564.800000000003</v>
      </c>
      <c r="F220" s="159"/>
      <c r="G220" s="121">
        <v>0.21</v>
      </c>
      <c r="H220" s="153">
        <v>61825</v>
      </c>
      <c r="I220" s="118"/>
    </row>
    <row r="221" spans="2:9" s="8" customFormat="1" ht="15" hidden="1" customHeight="1" x14ac:dyDescent="0.25">
      <c r="B221" s="161" t="s">
        <v>521</v>
      </c>
      <c r="C221" s="162"/>
      <c r="D221" s="158" t="s">
        <v>97</v>
      </c>
      <c r="E221" s="141">
        <f t="shared" si="1"/>
        <v>20314.8</v>
      </c>
      <c r="F221" s="159"/>
      <c r="G221" s="121">
        <v>0.21</v>
      </c>
      <c r="H221" s="153">
        <v>97238</v>
      </c>
      <c r="I221" s="118"/>
    </row>
    <row r="222" spans="2:9" s="8" customFormat="1" ht="15" hidden="1" customHeight="1" x14ac:dyDescent="0.25">
      <c r="B222" s="161" t="s">
        <v>522</v>
      </c>
      <c r="C222" s="162"/>
      <c r="D222" s="158" t="s">
        <v>97</v>
      </c>
      <c r="E222" s="141">
        <f t="shared" si="1"/>
        <v>59064</v>
      </c>
      <c r="F222" s="159"/>
      <c r="G222" s="121">
        <v>0.21</v>
      </c>
      <c r="H222" s="153">
        <v>191127</v>
      </c>
      <c r="I222" s="118"/>
    </row>
    <row r="223" spans="2:9" ht="15" hidden="1" customHeight="1" x14ac:dyDescent="0.25">
      <c r="B223" s="161" t="s">
        <v>523</v>
      </c>
      <c r="C223" s="162"/>
      <c r="D223" s="158" t="s">
        <v>97</v>
      </c>
      <c r="E223" s="141">
        <f t="shared" si="1"/>
        <v>92144.4</v>
      </c>
      <c r="F223" s="159"/>
      <c r="G223" s="121">
        <v>0.21</v>
      </c>
      <c r="I223" s="3" t="s">
        <v>524</v>
      </c>
    </row>
    <row r="224" spans="2:9" s="8" customFormat="1" ht="15" hidden="1" customHeight="1" x14ac:dyDescent="0.25">
      <c r="B224" s="161" t="s">
        <v>525</v>
      </c>
      <c r="C224" s="162"/>
      <c r="D224" s="158" t="s">
        <v>97</v>
      </c>
      <c r="E224" s="141">
        <f t="shared" si="1"/>
        <v>25332</v>
      </c>
      <c r="F224" s="159"/>
      <c r="G224" s="121">
        <v>0.21</v>
      </c>
      <c r="H224" s="4"/>
      <c r="I224" s="118">
        <v>15100</v>
      </c>
    </row>
    <row r="225" spans="2:9" s="8" customFormat="1" ht="15" hidden="1" customHeight="1" x14ac:dyDescent="0.25">
      <c r="B225" s="161" t="s">
        <v>526</v>
      </c>
      <c r="C225" s="162"/>
      <c r="D225" s="158" t="s">
        <v>97</v>
      </c>
      <c r="E225" s="141">
        <f t="shared" si="1"/>
        <v>74190</v>
      </c>
      <c r="F225" s="159"/>
      <c r="G225" s="121">
        <v>0.21</v>
      </c>
      <c r="H225" s="4"/>
      <c r="I225" s="118">
        <v>32130</v>
      </c>
    </row>
    <row r="226" spans="2:9" s="8" customFormat="1" ht="17.25" hidden="1" customHeight="1" x14ac:dyDescent="0.25">
      <c r="B226" s="161" t="s">
        <v>527</v>
      </c>
      <c r="C226" s="162"/>
      <c r="D226" s="158" t="s">
        <v>97</v>
      </c>
      <c r="E226" s="141">
        <f t="shared" si="1"/>
        <v>116685.59999999999</v>
      </c>
      <c r="F226" s="159"/>
      <c r="G226" s="121">
        <v>0.21</v>
      </c>
      <c r="H226" s="4"/>
      <c r="I226" s="118">
        <v>37560</v>
      </c>
    </row>
    <row r="227" spans="2:9" s="8" customFormat="1" ht="15" hidden="1" customHeight="1" thickBot="1" x14ac:dyDescent="0.3">
      <c r="B227" s="163" t="s">
        <v>528</v>
      </c>
      <c r="C227" s="164"/>
      <c r="D227" s="168" t="s">
        <v>97</v>
      </c>
      <c r="E227" s="145">
        <f t="shared" si="1"/>
        <v>229352.4</v>
      </c>
      <c r="F227" s="169"/>
      <c r="G227" s="121">
        <v>0.21</v>
      </c>
      <c r="H227" s="4"/>
      <c r="I227" s="118">
        <v>37560</v>
      </c>
    </row>
    <row r="228" spans="2:9" s="8" customFormat="1" ht="18.75" customHeight="1" thickBot="1" x14ac:dyDescent="0.25">
      <c r="B228" s="658" t="s">
        <v>529</v>
      </c>
      <c r="C228" s="659"/>
      <c r="D228" s="659"/>
      <c r="E228" s="660"/>
      <c r="F228" s="661"/>
      <c r="G228" s="170"/>
      <c r="H228" s="4"/>
      <c r="I228" s="118">
        <v>28360</v>
      </c>
    </row>
    <row r="229" spans="2:9" s="8" customFormat="1" ht="18.75" customHeight="1" x14ac:dyDescent="0.2">
      <c r="B229" s="766" t="s">
        <v>1089</v>
      </c>
      <c r="C229" s="767"/>
      <c r="D229" s="39" t="s">
        <v>153</v>
      </c>
      <c r="E229" s="138">
        <f>'общий прайс'!E794</f>
        <v>36886.799999999996</v>
      </c>
      <c r="F229" s="147"/>
      <c r="G229" s="171">
        <v>48765</v>
      </c>
      <c r="H229" s="4"/>
      <c r="I229" s="118"/>
    </row>
    <row r="230" spans="2:9" s="8" customFormat="1" ht="18.75" customHeight="1" x14ac:dyDescent="0.2">
      <c r="B230" s="615" t="s">
        <v>1090</v>
      </c>
      <c r="C230" s="616"/>
      <c r="D230" s="36" t="s">
        <v>91</v>
      </c>
      <c r="E230" s="141">
        <f>'общий прайс'!E795</f>
        <v>27229.200000000001</v>
      </c>
      <c r="F230" s="199"/>
      <c r="G230" s="171"/>
      <c r="H230" s="4"/>
      <c r="I230" s="118"/>
    </row>
    <row r="231" spans="2:9" s="8" customFormat="1" ht="18.75" customHeight="1" x14ac:dyDescent="0.2">
      <c r="B231" s="623" t="s">
        <v>1765</v>
      </c>
      <c r="C231" s="624"/>
      <c r="D231" s="32" t="s">
        <v>153</v>
      </c>
      <c r="E231" s="141">
        <f>'общий прайс'!E796</f>
        <v>68215.199999999997</v>
      </c>
      <c r="F231" s="113"/>
      <c r="G231" s="171"/>
      <c r="H231" s="4"/>
      <c r="I231" s="118"/>
    </row>
    <row r="232" spans="2:9" s="8" customFormat="1" ht="18.75" customHeight="1" x14ac:dyDescent="0.2">
      <c r="B232" s="621" t="s">
        <v>1585</v>
      </c>
      <c r="C232" s="622"/>
      <c r="D232" s="32" t="s">
        <v>153</v>
      </c>
      <c r="E232" s="141">
        <f>'общий прайс'!E797</f>
        <v>59865.599999999999</v>
      </c>
      <c r="F232" s="113"/>
      <c r="G232" s="171"/>
      <c r="H232" s="4"/>
      <c r="I232" s="118"/>
    </row>
    <row r="233" spans="2:9" s="8" customFormat="1" ht="18.75" customHeight="1" x14ac:dyDescent="0.2">
      <c r="B233" s="615" t="s">
        <v>530</v>
      </c>
      <c r="C233" s="616"/>
      <c r="D233" s="36" t="s">
        <v>91</v>
      </c>
      <c r="E233" s="141">
        <f>'общий прайс'!E798</f>
        <v>86744.4</v>
      </c>
      <c r="F233" s="199"/>
      <c r="G233" s="171"/>
      <c r="H233" s="4"/>
      <c r="I233" s="118"/>
    </row>
    <row r="234" spans="2:9" s="8" customFormat="1" ht="18.75" customHeight="1" x14ac:dyDescent="0.2">
      <c r="B234" s="615" t="s">
        <v>1091</v>
      </c>
      <c r="C234" s="616"/>
      <c r="D234" s="36" t="s">
        <v>91</v>
      </c>
      <c r="E234" s="141">
        <f>'общий прайс'!E799</f>
        <v>55479.6</v>
      </c>
      <c r="F234" s="199"/>
      <c r="G234" s="171"/>
      <c r="H234" s="4"/>
      <c r="I234" s="118"/>
    </row>
    <row r="235" spans="2:9" s="8" customFormat="1" ht="18.75" customHeight="1" x14ac:dyDescent="0.2">
      <c r="B235" s="615" t="s">
        <v>1766</v>
      </c>
      <c r="C235" s="616"/>
      <c r="D235" s="36" t="s">
        <v>91</v>
      </c>
      <c r="E235" s="141">
        <f>'общий прайс'!E800</f>
        <v>55839.6</v>
      </c>
      <c r="F235" s="199"/>
      <c r="G235" s="171"/>
      <c r="H235" s="4"/>
      <c r="I235" s="118"/>
    </row>
    <row r="236" spans="2:9" s="8" customFormat="1" ht="18.75" customHeight="1" x14ac:dyDescent="0.2">
      <c r="B236" s="615" t="s">
        <v>1092</v>
      </c>
      <c r="C236" s="616"/>
      <c r="D236" s="36" t="s">
        <v>91</v>
      </c>
      <c r="E236" s="141">
        <f>'общий прайс'!E801</f>
        <v>39598.799999999996</v>
      </c>
      <c r="F236" s="199"/>
      <c r="G236" s="171">
        <v>29833</v>
      </c>
      <c r="H236" s="4"/>
      <c r="I236" s="118"/>
    </row>
    <row r="237" spans="2:9" s="8" customFormat="1" ht="18.75" customHeight="1" x14ac:dyDescent="0.2">
      <c r="B237" s="615" t="s">
        <v>1093</v>
      </c>
      <c r="C237" s="616"/>
      <c r="D237" s="36" t="s">
        <v>91</v>
      </c>
      <c r="E237" s="141">
        <f>'общий прайс'!E802</f>
        <v>34141.199999999997</v>
      </c>
      <c r="F237" s="199"/>
      <c r="G237" s="171">
        <v>27538</v>
      </c>
      <c r="H237" s="4"/>
      <c r="I237" s="118"/>
    </row>
    <row r="238" spans="2:9" s="8" customFormat="1" ht="18.75" customHeight="1" x14ac:dyDescent="0.2">
      <c r="B238" s="615" t="s">
        <v>1767</v>
      </c>
      <c r="C238" s="616"/>
      <c r="D238" s="36" t="s">
        <v>91</v>
      </c>
      <c r="E238" s="141">
        <f>'общий прайс'!E803</f>
        <v>22050</v>
      </c>
      <c r="F238" s="199"/>
      <c r="G238" s="171">
        <v>77287</v>
      </c>
      <c r="H238" s="4"/>
      <c r="I238" s="118"/>
    </row>
    <row r="239" spans="2:9" s="8" customFormat="1" ht="18.75" customHeight="1" x14ac:dyDescent="0.2">
      <c r="B239" s="615" t="s">
        <v>1768</v>
      </c>
      <c r="C239" s="616"/>
      <c r="D239" s="36" t="s">
        <v>91</v>
      </c>
      <c r="E239" s="141">
        <f>'общий прайс'!E804</f>
        <v>48806.400000000001</v>
      </c>
      <c r="F239" s="199"/>
      <c r="G239" s="171">
        <v>44749</v>
      </c>
      <c r="H239" s="4"/>
      <c r="I239" s="118"/>
    </row>
    <row r="240" spans="2:9" s="8" customFormat="1" ht="18.75" customHeight="1" x14ac:dyDescent="0.2">
      <c r="B240" s="615" t="s">
        <v>1769</v>
      </c>
      <c r="C240" s="616"/>
      <c r="D240" s="36" t="s">
        <v>91</v>
      </c>
      <c r="E240" s="141">
        <f>'общий прайс'!E805</f>
        <v>39555.599999999999</v>
      </c>
      <c r="F240" s="199"/>
      <c r="G240" s="171">
        <v>22375</v>
      </c>
      <c r="H240" s="4"/>
      <c r="I240" s="118"/>
    </row>
    <row r="241" spans="2:9" s="8" customFormat="1" ht="15" customHeight="1" x14ac:dyDescent="0.2">
      <c r="B241" s="615" t="s">
        <v>1770</v>
      </c>
      <c r="C241" s="616"/>
      <c r="D241" s="36" t="s">
        <v>91</v>
      </c>
      <c r="E241" s="141">
        <f>'общий прайс'!E806</f>
        <v>39622.799999999996</v>
      </c>
      <c r="F241" s="199"/>
      <c r="G241" s="171">
        <v>22083</v>
      </c>
      <c r="H241" s="4"/>
      <c r="I241" s="118">
        <v>28120</v>
      </c>
    </row>
    <row r="242" spans="2:9" s="8" customFormat="1" ht="15" customHeight="1" thickBot="1" x14ac:dyDescent="0.25">
      <c r="B242" s="615" t="s">
        <v>1094</v>
      </c>
      <c r="C242" s="616"/>
      <c r="D242" s="36" t="s">
        <v>91</v>
      </c>
      <c r="E242" s="145">
        <f>'общий прайс'!E807</f>
        <v>65584.800000000003</v>
      </c>
      <c r="F242" s="199"/>
      <c r="G242" s="110">
        <v>45298</v>
      </c>
      <c r="H242" s="4"/>
      <c r="I242" s="118">
        <v>28120</v>
      </c>
    </row>
    <row r="243" spans="2:9" s="8" customFormat="1" ht="15" hidden="1" customHeight="1" x14ac:dyDescent="0.2">
      <c r="B243" s="759" t="s">
        <v>531</v>
      </c>
      <c r="C243" s="760"/>
      <c r="D243" s="15" t="s">
        <v>153</v>
      </c>
      <c r="E243" s="173">
        <f>'общий прайс'!E797</f>
        <v>59865.599999999999</v>
      </c>
      <c r="F243" s="172" t="s">
        <v>80</v>
      </c>
      <c r="G243" s="110">
        <v>45298</v>
      </c>
      <c r="H243" s="4"/>
      <c r="I243" s="118">
        <v>28120</v>
      </c>
    </row>
    <row r="244" spans="2:9" s="8" customFormat="1" ht="15" hidden="1" customHeight="1" thickBot="1" x14ac:dyDescent="0.25">
      <c r="B244" s="625" t="s">
        <v>532</v>
      </c>
      <c r="C244" s="626"/>
      <c r="D244" s="101" t="s">
        <v>153</v>
      </c>
      <c r="E244" s="173">
        <f>'общий прайс'!E808</f>
        <v>22974</v>
      </c>
      <c r="F244" s="174"/>
      <c r="G244" s="148">
        <v>20378</v>
      </c>
      <c r="H244" s="4"/>
      <c r="I244" s="118">
        <v>28120</v>
      </c>
    </row>
    <row r="245" spans="2:9" s="8" customFormat="1" ht="15" hidden="1" customHeight="1" x14ac:dyDescent="0.2">
      <c r="B245" s="615" t="s">
        <v>533</v>
      </c>
      <c r="C245" s="616"/>
      <c r="D245" s="15" t="s">
        <v>153</v>
      </c>
      <c r="E245" s="173">
        <f>'общий прайс'!E809</f>
        <v>33533.4</v>
      </c>
      <c r="F245" s="31"/>
      <c r="G245" s="108">
        <v>27944.5</v>
      </c>
      <c r="H245" s="4"/>
      <c r="I245" s="118">
        <v>26870</v>
      </c>
    </row>
    <row r="246" spans="2:9" s="8" customFormat="1" ht="15" hidden="1" customHeight="1" x14ac:dyDescent="0.2">
      <c r="B246" s="615" t="s">
        <v>534</v>
      </c>
      <c r="C246" s="616"/>
      <c r="D246" s="15" t="s">
        <v>153</v>
      </c>
      <c r="E246" s="173">
        <f>'общий прайс'!E810</f>
        <v>41810.400000000001</v>
      </c>
      <c r="F246" s="31"/>
      <c r="G246" s="108">
        <v>35840</v>
      </c>
      <c r="H246" s="4"/>
      <c r="I246" s="118">
        <v>26690</v>
      </c>
    </row>
    <row r="247" spans="2:9" s="8" customFormat="1" ht="15" hidden="1" customHeight="1" x14ac:dyDescent="0.2">
      <c r="B247" s="615" t="s">
        <v>535</v>
      </c>
      <c r="C247" s="616"/>
      <c r="D247" s="15" t="s">
        <v>153</v>
      </c>
      <c r="E247" s="173">
        <f>'общий прайс'!E811</f>
        <v>42514.799999999996</v>
      </c>
      <c r="F247" s="31"/>
      <c r="G247" s="108">
        <v>34304</v>
      </c>
      <c r="H247" s="4"/>
      <c r="I247" s="118">
        <v>37740</v>
      </c>
    </row>
    <row r="248" spans="2:9" s="8" customFormat="1" ht="15" hidden="1" customHeight="1" x14ac:dyDescent="0.2">
      <c r="B248" s="615" t="s">
        <v>536</v>
      </c>
      <c r="C248" s="616"/>
      <c r="D248" s="15" t="s">
        <v>153</v>
      </c>
      <c r="E248" s="173">
        <f>'общий прайс'!E812</f>
        <v>31563.599999999999</v>
      </c>
      <c r="F248" s="31"/>
      <c r="G248" s="108">
        <v>26303</v>
      </c>
      <c r="H248" s="4"/>
      <c r="I248" s="118">
        <v>34980</v>
      </c>
    </row>
    <row r="249" spans="2:9" s="8" customFormat="1" ht="15" hidden="1" customHeight="1" x14ac:dyDescent="0.2">
      <c r="B249" s="615" t="s">
        <v>537</v>
      </c>
      <c r="C249" s="616"/>
      <c r="D249" s="15" t="s">
        <v>153</v>
      </c>
      <c r="E249" s="173">
        <f>'общий прайс'!E813</f>
        <v>31095.599999999999</v>
      </c>
      <c r="F249" s="31"/>
      <c r="G249" s="108">
        <v>25895</v>
      </c>
      <c r="H249" s="4"/>
      <c r="I249" s="118"/>
    </row>
    <row r="250" spans="2:9" s="8" customFormat="1" ht="15" hidden="1" customHeight="1" x14ac:dyDescent="0.2">
      <c r="B250" s="615" t="s">
        <v>538</v>
      </c>
      <c r="C250" s="616"/>
      <c r="D250" s="15" t="s">
        <v>153</v>
      </c>
      <c r="E250" s="173">
        <f>'общий прайс'!E814</f>
        <v>31260</v>
      </c>
      <c r="F250" s="31"/>
      <c r="G250" s="108">
        <v>26936</v>
      </c>
      <c r="H250" s="4"/>
      <c r="I250" s="118">
        <v>29900</v>
      </c>
    </row>
    <row r="251" spans="2:9" s="8" customFormat="1" ht="15" hidden="1" customHeight="1" x14ac:dyDescent="0.2">
      <c r="B251" s="615" t="s">
        <v>539</v>
      </c>
      <c r="C251" s="616"/>
      <c r="D251" s="15" t="s">
        <v>91</v>
      </c>
      <c r="E251" s="173">
        <f>'общий прайс'!E815</f>
        <v>33738</v>
      </c>
      <c r="F251" s="31"/>
      <c r="G251" s="108">
        <v>25893</v>
      </c>
      <c r="H251" s="4"/>
      <c r="I251" s="118">
        <v>26690</v>
      </c>
    </row>
    <row r="252" spans="2:9" s="8" customFormat="1" ht="15" hidden="1" customHeight="1" x14ac:dyDescent="0.2">
      <c r="B252" s="615" t="s">
        <v>540</v>
      </c>
      <c r="C252" s="616"/>
      <c r="D252" s="15" t="s">
        <v>153</v>
      </c>
      <c r="E252" s="173">
        <f>'общий прайс'!E816</f>
        <v>40902</v>
      </c>
      <c r="F252" s="31"/>
      <c r="G252" s="108">
        <v>34085</v>
      </c>
      <c r="H252" s="4"/>
      <c r="I252" s="118">
        <v>108730</v>
      </c>
    </row>
    <row r="253" spans="2:9" s="8" customFormat="1" ht="15" hidden="1" customHeight="1" x14ac:dyDescent="0.2">
      <c r="B253" s="615" t="s">
        <v>541</v>
      </c>
      <c r="C253" s="616"/>
      <c r="D253" s="15" t="s">
        <v>153</v>
      </c>
      <c r="E253" s="173">
        <f>'общий прайс'!E817</f>
        <v>39384</v>
      </c>
      <c r="F253" s="31"/>
      <c r="G253" s="175">
        <v>32820</v>
      </c>
      <c r="H253" s="4"/>
      <c r="I253" s="118">
        <v>26690</v>
      </c>
    </row>
    <row r="254" spans="2:9" s="8" customFormat="1" ht="15" hidden="1" customHeight="1" x14ac:dyDescent="0.2">
      <c r="B254" s="615" t="s">
        <v>542</v>
      </c>
      <c r="C254" s="616"/>
      <c r="D254" s="15" t="s">
        <v>153</v>
      </c>
      <c r="E254" s="173">
        <f>'общий прайс'!E818</f>
        <v>40227</v>
      </c>
      <c r="F254" s="31"/>
      <c r="G254" s="149"/>
      <c r="H254" s="4"/>
      <c r="I254" s="118">
        <v>55540</v>
      </c>
    </row>
    <row r="255" spans="2:9" s="8" customFormat="1" ht="15" hidden="1" customHeight="1" x14ac:dyDescent="0.2">
      <c r="B255" s="615" t="s">
        <v>543</v>
      </c>
      <c r="C255" s="616"/>
      <c r="D255" s="15" t="s">
        <v>153</v>
      </c>
      <c r="E255" s="173">
        <f>'общий прайс'!E819</f>
        <v>34385</v>
      </c>
      <c r="F255" s="31"/>
      <c r="G255" s="108">
        <v>26016</v>
      </c>
      <c r="H255" s="4"/>
      <c r="I255" s="118">
        <v>54200</v>
      </c>
    </row>
    <row r="256" spans="2:9" s="8" customFormat="1" ht="15" hidden="1" customHeight="1" x14ac:dyDescent="0.2">
      <c r="B256" s="615" t="s">
        <v>544</v>
      </c>
      <c r="C256" s="616"/>
      <c r="D256" s="15" t="s">
        <v>153</v>
      </c>
      <c r="E256" s="173">
        <f>'общий прайс'!E820</f>
        <v>30693.499999999996</v>
      </c>
      <c r="F256" s="31"/>
      <c r="G256" s="149"/>
      <c r="H256" s="4"/>
      <c r="I256" s="118">
        <v>56730</v>
      </c>
    </row>
    <row r="257" spans="2:9" s="8" customFormat="1" ht="15" hidden="1" customHeight="1" x14ac:dyDescent="0.2">
      <c r="B257" s="615" t="s">
        <v>545</v>
      </c>
      <c r="C257" s="616"/>
      <c r="D257" s="15" t="s">
        <v>153</v>
      </c>
      <c r="E257" s="173">
        <f>'общий прайс'!E821</f>
        <v>125039.49999999999</v>
      </c>
      <c r="F257" s="31"/>
      <c r="G257" s="175">
        <v>94549</v>
      </c>
      <c r="H257" s="4"/>
      <c r="I257" s="118">
        <v>32200</v>
      </c>
    </row>
    <row r="258" spans="2:9" s="8" customFormat="1" ht="15" hidden="1" customHeight="1" x14ac:dyDescent="0.2">
      <c r="B258" s="615" t="s">
        <v>546</v>
      </c>
      <c r="C258" s="624"/>
      <c r="D258" s="15" t="s">
        <v>153</v>
      </c>
      <c r="E258" s="173">
        <f>'общий прайс'!E822</f>
        <v>30693.499999999996</v>
      </c>
      <c r="F258" s="31"/>
      <c r="G258" s="108">
        <v>23213</v>
      </c>
      <c r="H258" s="4"/>
      <c r="I258" s="118">
        <v>33970</v>
      </c>
    </row>
    <row r="259" spans="2:9" s="8" customFormat="1" ht="15" hidden="1" customHeight="1" x14ac:dyDescent="0.2">
      <c r="B259" s="615" t="s">
        <v>547</v>
      </c>
      <c r="C259" s="624"/>
      <c r="D259" s="15" t="s">
        <v>153</v>
      </c>
      <c r="E259" s="173">
        <f>'общий прайс'!E823</f>
        <v>51148.799999999996</v>
      </c>
      <c r="F259" s="31"/>
      <c r="G259" s="108">
        <v>52933</v>
      </c>
      <c r="H259" s="4"/>
      <c r="I259" s="118">
        <v>44610</v>
      </c>
    </row>
    <row r="260" spans="2:9" s="8" customFormat="1" ht="16.5" hidden="1" customHeight="1" x14ac:dyDescent="0.2">
      <c r="B260" s="615" t="s">
        <v>548</v>
      </c>
      <c r="C260" s="624"/>
      <c r="D260" s="15" t="s">
        <v>153</v>
      </c>
      <c r="E260" s="173">
        <f>'общий прайс'!E824</f>
        <v>50704.799999999996</v>
      </c>
      <c r="F260" s="31"/>
      <c r="G260" s="108">
        <v>42254</v>
      </c>
      <c r="H260" s="4"/>
      <c r="I260" s="3"/>
    </row>
    <row r="261" spans="2:9" s="8" customFormat="1" ht="15" hidden="1" customHeight="1" x14ac:dyDescent="0.2">
      <c r="B261" s="615" t="s">
        <v>549</v>
      </c>
      <c r="C261" s="624"/>
      <c r="D261" s="15" t="s">
        <v>153</v>
      </c>
      <c r="E261" s="173">
        <f>'общий прайс'!E825</f>
        <v>65239.499999999993</v>
      </c>
      <c r="F261" s="31"/>
      <c r="G261" s="108">
        <v>50202</v>
      </c>
      <c r="H261" s="4"/>
      <c r="I261" s="3" t="s">
        <v>550</v>
      </c>
    </row>
    <row r="262" spans="2:9" s="8" customFormat="1" ht="15" hidden="1" customHeight="1" x14ac:dyDescent="0.2">
      <c r="B262" s="615" t="s">
        <v>551</v>
      </c>
      <c r="C262" s="624"/>
      <c r="D262" s="15" t="s">
        <v>153</v>
      </c>
      <c r="E262" s="173">
        <f>'общий прайс'!E826</f>
        <v>37030</v>
      </c>
      <c r="F262" s="31"/>
      <c r="G262" s="149"/>
      <c r="H262" s="4"/>
      <c r="I262" s="3"/>
    </row>
    <row r="263" spans="2:9" s="8" customFormat="1" ht="15" hidden="1" customHeight="1" x14ac:dyDescent="0.2">
      <c r="B263" s="615" t="s">
        <v>552</v>
      </c>
      <c r="C263" s="624"/>
      <c r="D263" s="15" t="s">
        <v>153</v>
      </c>
      <c r="E263" s="173">
        <f>'общий прайс'!E827</f>
        <v>39065.5</v>
      </c>
      <c r="F263" s="31"/>
      <c r="G263" s="108">
        <v>34983</v>
      </c>
      <c r="H263" s="4"/>
      <c r="I263" s="176">
        <v>3.56</v>
      </c>
    </row>
    <row r="264" spans="2:9" s="8" customFormat="1" ht="15" hidden="1" customHeight="1" thickBot="1" x14ac:dyDescent="0.25">
      <c r="B264" s="627" t="s">
        <v>553</v>
      </c>
      <c r="C264" s="801"/>
      <c r="D264" s="12" t="s">
        <v>153</v>
      </c>
      <c r="E264" s="173">
        <f>'общий прайс'!E828</f>
        <v>44301.599999999999</v>
      </c>
      <c r="F264" s="28"/>
      <c r="G264" s="149">
        <v>36918</v>
      </c>
      <c r="H264" s="4"/>
      <c r="I264" s="176">
        <v>4.49</v>
      </c>
    </row>
    <row r="265" spans="2:9" ht="18.75" thickBot="1" x14ac:dyDescent="0.25">
      <c r="B265" s="632" t="s">
        <v>1683</v>
      </c>
      <c r="C265" s="633"/>
      <c r="D265" s="633"/>
      <c r="E265" s="756"/>
      <c r="F265" s="634"/>
    </row>
    <row r="266" spans="2:9" ht="33" customHeight="1" x14ac:dyDescent="0.2">
      <c r="B266" s="613" t="s">
        <v>1697</v>
      </c>
      <c r="C266" s="614"/>
      <c r="D266" s="217" t="s">
        <v>91</v>
      </c>
      <c r="E266" s="107">
        <f>'общий прайс'!E464</f>
        <v>54873.875</v>
      </c>
      <c r="F266" s="227" t="s">
        <v>80</v>
      </c>
    </row>
    <row r="267" spans="2:9" ht="31.5" customHeight="1" x14ac:dyDescent="0.2">
      <c r="B267" s="615" t="s">
        <v>1685</v>
      </c>
      <c r="C267" s="616"/>
      <c r="D267" s="150" t="s">
        <v>91</v>
      </c>
      <c r="E267" s="102">
        <f>'общий прайс'!E465</f>
        <v>207235.00000000003</v>
      </c>
      <c r="F267" s="227" t="s">
        <v>80</v>
      </c>
    </row>
    <row r="268" spans="2:9" ht="30.75" customHeight="1" x14ac:dyDescent="0.2">
      <c r="B268" s="615" t="s">
        <v>1686</v>
      </c>
      <c r="C268" s="616"/>
      <c r="D268" s="150" t="s">
        <v>91</v>
      </c>
      <c r="E268" s="102">
        <f>'общий прайс'!E466</f>
        <v>137795</v>
      </c>
      <c r="F268" s="227" t="s">
        <v>80</v>
      </c>
    </row>
    <row r="269" spans="2:9" ht="15.75" x14ac:dyDescent="0.2">
      <c r="B269" s="615" t="s">
        <v>1689</v>
      </c>
      <c r="C269" s="616"/>
      <c r="D269" s="150" t="s">
        <v>91</v>
      </c>
      <c r="E269" s="102">
        <f>'общий прайс'!E467</f>
        <v>179025</v>
      </c>
      <c r="F269" s="227" t="s">
        <v>80</v>
      </c>
    </row>
    <row r="270" spans="2:9" ht="30.75" customHeight="1" x14ac:dyDescent="0.2">
      <c r="B270" s="615" t="s">
        <v>1687</v>
      </c>
      <c r="C270" s="616"/>
      <c r="D270" s="150" t="s">
        <v>91</v>
      </c>
      <c r="E270" s="102">
        <f>'общий прайс'!E468</f>
        <v>157325</v>
      </c>
      <c r="F270" s="227" t="s">
        <v>80</v>
      </c>
    </row>
    <row r="271" spans="2:9" ht="15.75" x14ac:dyDescent="0.2">
      <c r="B271" s="615" t="s">
        <v>1691</v>
      </c>
      <c r="C271" s="616"/>
      <c r="D271" s="150" t="s">
        <v>91</v>
      </c>
      <c r="E271" s="102">
        <f>'общий прайс'!E469</f>
        <v>203980</v>
      </c>
      <c r="F271" s="227" t="s">
        <v>80</v>
      </c>
    </row>
    <row r="272" spans="2:9" ht="28.5" customHeight="1" x14ac:dyDescent="0.2">
      <c r="B272" s="615" t="s">
        <v>1688</v>
      </c>
      <c r="C272" s="616"/>
      <c r="D272" s="150" t="s">
        <v>91</v>
      </c>
      <c r="E272" s="102">
        <f>'общий прайс'!E470</f>
        <v>135625</v>
      </c>
      <c r="F272" s="227" t="s">
        <v>80</v>
      </c>
    </row>
    <row r="273" spans="2:6" ht="15.75" x14ac:dyDescent="0.2">
      <c r="B273" s="615" t="s">
        <v>1690</v>
      </c>
      <c r="C273" s="616"/>
      <c r="D273" s="150" t="s">
        <v>91</v>
      </c>
      <c r="E273" s="102">
        <f>'общий прайс'!E471</f>
        <v>175770</v>
      </c>
      <c r="F273" s="227" t="s">
        <v>80</v>
      </c>
    </row>
    <row r="274" spans="2:6" ht="15.75" x14ac:dyDescent="0.2">
      <c r="B274" s="615" t="s">
        <v>1692</v>
      </c>
      <c r="C274" s="616"/>
      <c r="D274" s="150" t="s">
        <v>91</v>
      </c>
      <c r="E274" s="102">
        <f>'общий прайс'!E472</f>
        <v>41230</v>
      </c>
      <c r="F274" s="227" t="s">
        <v>80</v>
      </c>
    </row>
    <row r="275" spans="2:6" ht="28.5" customHeight="1" x14ac:dyDescent="0.2">
      <c r="B275" s="615" t="s">
        <v>1693</v>
      </c>
      <c r="C275" s="616"/>
      <c r="D275" s="150" t="s">
        <v>91</v>
      </c>
      <c r="E275" s="102">
        <f>'общий прайс'!E473</f>
        <v>49909.999999999993</v>
      </c>
      <c r="F275" s="227" t="s">
        <v>80</v>
      </c>
    </row>
    <row r="276" spans="2:6" ht="15.75" x14ac:dyDescent="0.2">
      <c r="B276" s="615" t="s">
        <v>1694</v>
      </c>
      <c r="C276" s="616"/>
      <c r="D276" s="150" t="s">
        <v>91</v>
      </c>
      <c r="E276" s="102">
        <f>'общий прайс'!E474</f>
        <v>64015.000000000007</v>
      </c>
      <c r="F276" s="227" t="s">
        <v>80</v>
      </c>
    </row>
    <row r="277" spans="2:6" ht="28.5" customHeight="1" x14ac:dyDescent="0.2">
      <c r="B277" s="615" t="s">
        <v>1695</v>
      </c>
      <c r="C277" s="616"/>
      <c r="D277" s="150" t="s">
        <v>91</v>
      </c>
      <c r="E277" s="102">
        <f>'общий прайс'!E475</f>
        <v>54250</v>
      </c>
      <c r="F277" s="227" t="s">
        <v>80</v>
      </c>
    </row>
    <row r="278" spans="2:6" ht="16.5" thickBot="1" x14ac:dyDescent="0.25">
      <c r="B278" s="615" t="s">
        <v>1696</v>
      </c>
      <c r="C278" s="616"/>
      <c r="D278" s="222" t="s">
        <v>91</v>
      </c>
      <c r="E278" s="115">
        <f>'общий прайс'!E476</f>
        <v>70525</v>
      </c>
      <c r="F278" s="502" t="s">
        <v>80</v>
      </c>
    </row>
  </sheetData>
  <sheetProtection password="9248" sheet="1" objects="1" scenarios="1"/>
  <mergeCells count="182">
    <mergeCell ref="B2:C2"/>
    <mergeCell ref="C11:E11"/>
    <mergeCell ref="B12:C12"/>
    <mergeCell ref="B14:F14"/>
    <mergeCell ref="B15:F15"/>
    <mergeCell ref="B16:C16"/>
    <mergeCell ref="B26:C26"/>
    <mergeCell ref="B35:C35"/>
    <mergeCell ref="B36:C36"/>
    <mergeCell ref="B17:C17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B31:C31"/>
    <mergeCell ref="B32:C32"/>
    <mergeCell ref="B33:C33"/>
    <mergeCell ref="B34:C34"/>
    <mergeCell ref="B38:C38"/>
    <mergeCell ref="B37:F37"/>
    <mergeCell ref="B25:C25"/>
    <mergeCell ref="B23:C23"/>
    <mergeCell ref="B24:F24"/>
    <mergeCell ref="B39:C39"/>
    <mergeCell ref="B40:C40"/>
    <mergeCell ref="B41:C41"/>
    <mergeCell ref="B52:C52"/>
    <mergeCell ref="B49:C49"/>
    <mergeCell ref="B50:C50"/>
    <mergeCell ref="B53:C53"/>
    <mergeCell ref="B54:C54"/>
    <mergeCell ref="B56:C56"/>
    <mergeCell ref="B57:C57"/>
    <mergeCell ref="B58:C58"/>
    <mergeCell ref="B43:C43"/>
    <mergeCell ref="B51:C51"/>
    <mergeCell ref="B48:F48"/>
    <mergeCell ref="B42:C42"/>
    <mergeCell ref="B55:C55"/>
    <mergeCell ref="B44:F44"/>
    <mergeCell ref="B45:C45"/>
    <mergeCell ref="B46:C46"/>
    <mergeCell ref="B47:C47"/>
    <mergeCell ref="B65:C65"/>
    <mergeCell ref="B66:C66"/>
    <mergeCell ref="B67:C67"/>
    <mergeCell ref="B68:C68"/>
    <mergeCell ref="B75:C75"/>
    <mergeCell ref="B76:C76"/>
    <mergeCell ref="B59:C59"/>
    <mergeCell ref="B60:C60"/>
    <mergeCell ref="B61:C61"/>
    <mergeCell ref="B62:C62"/>
    <mergeCell ref="B63:C63"/>
    <mergeCell ref="B64:C64"/>
    <mergeCell ref="B69:C69"/>
    <mergeCell ref="B70:C70"/>
    <mergeCell ref="B71:C71"/>
    <mergeCell ref="B73:C73"/>
    <mergeCell ref="B74:C74"/>
    <mergeCell ref="B72:C72"/>
    <mergeCell ref="B83:C83"/>
    <mergeCell ref="B84:C84"/>
    <mergeCell ref="B85:C85"/>
    <mergeCell ref="B86:C86"/>
    <mergeCell ref="B87:C87"/>
    <mergeCell ref="B88:C88"/>
    <mergeCell ref="B77:C77"/>
    <mergeCell ref="B78:C78"/>
    <mergeCell ref="B79:F79"/>
    <mergeCell ref="B80:C80"/>
    <mergeCell ref="B81:C81"/>
    <mergeCell ref="B82:C82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119:C119"/>
    <mergeCell ref="B120:C120"/>
    <mergeCell ref="B121:C121"/>
    <mergeCell ref="B122:C122"/>
    <mergeCell ref="B123:C123"/>
    <mergeCell ref="B124:F124"/>
    <mergeCell ref="B113:C113"/>
    <mergeCell ref="B114:C114"/>
    <mergeCell ref="B115:F115"/>
    <mergeCell ref="B116:C116"/>
    <mergeCell ref="B117:C117"/>
    <mergeCell ref="B118:C118"/>
    <mergeCell ref="B169:C169"/>
    <mergeCell ref="B183:C183"/>
    <mergeCell ref="B187:C187"/>
    <mergeCell ref="B190:C190"/>
    <mergeCell ref="B193:C193"/>
    <mergeCell ref="B196:C196"/>
    <mergeCell ref="B125:C125"/>
    <mergeCell ref="B126:C126"/>
    <mergeCell ref="B127:C127"/>
    <mergeCell ref="B160:C160"/>
    <mergeCell ref="B163:C163"/>
    <mergeCell ref="B166:C166"/>
    <mergeCell ref="B229:C229"/>
    <mergeCell ref="B236:C236"/>
    <mergeCell ref="B237:C237"/>
    <mergeCell ref="B238:C238"/>
    <mergeCell ref="B239:C239"/>
    <mergeCell ref="B240:C240"/>
    <mergeCell ref="B216:C216"/>
    <mergeCell ref="B217:C217"/>
    <mergeCell ref="B218:C218"/>
    <mergeCell ref="B219:C219"/>
    <mergeCell ref="B220:C220"/>
    <mergeCell ref="B228:F228"/>
    <mergeCell ref="B230:C230"/>
    <mergeCell ref="B231:C231"/>
    <mergeCell ref="B232:C232"/>
    <mergeCell ref="B233:C233"/>
    <mergeCell ref="B234:C234"/>
    <mergeCell ref="B235:C235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74:C274"/>
    <mergeCell ref="B275:C275"/>
    <mergeCell ref="B276:C276"/>
    <mergeCell ref="B277:C277"/>
    <mergeCell ref="B278:C278"/>
    <mergeCell ref="B265:F265"/>
    <mergeCell ref="B266:C266"/>
    <mergeCell ref="B267:C267"/>
    <mergeCell ref="B268:C268"/>
    <mergeCell ref="B269:C269"/>
    <mergeCell ref="B270:C270"/>
    <mergeCell ref="B271:C271"/>
    <mergeCell ref="B272:C272"/>
    <mergeCell ref="B273:C273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rowBreaks count="1" manualBreakCount="1">
    <brk id="100" min="1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6"/>
  <sheetViews>
    <sheetView view="pageBreakPreview" zoomScaleNormal="100" workbookViewId="0">
      <pane ySplit="12" topLeftCell="A13" activePane="bottomLeft" state="frozen"/>
      <selection pane="bottomLeft" activeCell="L20" sqref="L20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4.75" customHeight="1" thickBot="1" x14ac:dyDescent="0.25">
      <c r="B13" s="92" t="s">
        <v>25</v>
      </c>
      <c r="C13" s="52"/>
      <c r="D13" s="52"/>
      <c r="E13" s="51"/>
      <c r="F13" s="50"/>
      <c r="G13" s="93"/>
      <c r="H13" s="48"/>
      <c r="I13" s="3"/>
    </row>
    <row r="14" spans="2:9" s="47" customFormat="1" ht="27" customHeight="1" thickBot="1" x14ac:dyDescent="0.25">
      <c r="B14" s="797" t="s">
        <v>149</v>
      </c>
      <c r="C14" s="798"/>
      <c r="D14" s="798"/>
      <c r="E14" s="798"/>
      <c r="F14" s="799"/>
      <c r="G14" s="93"/>
      <c r="H14" s="48"/>
      <c r="I14" s="3"/>
    </row>
    <row r="15" spans="2:9" s="8" customFormat="1" ht="15" customHeight="1" thickBot="1" x14ac:dyDescent="0.25">
      <c r="B15" s="658" t="s">
        <v>554</v>
      </c>
      <c r="C15" s="659"/>
      <c r="D15" s="659"/>
      <c r="E15" s="659"/>
      <c r="F15" s="661"/>
      <c r="G15" s="23"/>
      <c r="H15" s="4"/>
      <c r="I15" s="176">
        <v>3.56</v>
      </c>
    </row>
    <row r="16" spans="2:9" s="8" customFormat="1" ht="15" customHeight="1" thickBot="1" x14ac:dyDescent="0.25">
      <c r="B16" s="820" t="s">
        <v>555</v>
      </c>
      <c r="C16" s="821"/>
      <c r="D16" s="177"/>
      <c r="E16" s="178"/>
      <c r="F16" s="179"/>
      <c r="G16" s="23"/>
      <c r="H16" s="4"/>
      <c r="I16" s="176">
        <v>7.33</v>
      </c>
    </row>
    <row r="17" spans="2:9" s="8" customFormat="1" ht="30" customHeight="1" x14ac:dyDescent="0.2">
      <c r="B17" s="625" t="s">
        <v>556</v>
      </c>
      <c r="C17" s="815"/>
      <c r="D17" s="39" t="s">
        <v>29</v>
      </c>
      <c r="E17" s="180">
        <f>'общий прайс'!E831</f>
        <v>33852.549999999996</v>
      </c>
      <c r="F17" s="11"/>
      <c r="G17" s="23">
        <v>26027</v>
      </c>
      <c r="H17" s="4"/>
      <c r="I17" s="176">
        <v>4.49</v>
      </c>
    </row>
    <row r="18" spans="2:9" s="8" customFormat="1" ht="18.75" hidden="1" customHeight="1" x14ac:dyDescent="0.2">
      <c r="B18" s="617" t="s">
        <v>1598</v>
      </c>
      <c r="C18" s="618"/>
      <c r="D18" s="224" t="s">
        <v>1583</v>
      </c>
      <c r="E18" s="180">
        <f>'общий прайс'!E832</f>
        <v>195592.8</v>
      </c>
      <c r="F18" s="281" t="s">
        <v>80</v>
      </c>
      <c r="G18" s="23"/>
      <c r="H18" s="4"/>
      <c r="I18" s="176"/>
    </row>
    <row r="19" spans="2:9" s="8" customFormat="1" ht="18.75" hidden="1" customHeight="1" x14ac:dyDescent="0.2">
      <c r="B19" s="617" t="s">
        <v>1647</v>
      </c>
      <c r="C19" s="618"/>
      <c r="D19" s="224" t="s">
        <v>34</v>
      </c>
      <c r="E19" s="180">
        <f>'общий прайс'!E833</f>
        <v>35030.400000000001</v>
      </c>
      <c r="F19" s="281" t="s">
        <v>80</v>
      </c>
      <c r="G19" s="23">
        <v>29192</v>
      </c>
      <c r="H19" s="4"/>
      <c r="I19" s="176"/>
    </row>
    <row r="20" spans="2:9" s="8" customFormat="1" ht="31.5" customHeight="1" x14ac:dyDescent="0.2">
      <c r="B20" s="615" t="s">
        <v>557</v>
      </c>
      <c r="C20" s="656"/>
      <c r="D20" s="32" t="s">
        <v>29</v>
      </c>
      <c r="E20" s="180">
        <f>'общий прайс'!E834</f>
        <v>45580.25</v>
      </c>
      <c r="F20" s="96"/>
      <c r="G20" s="23">
        <v>38245</v>
      </c>
      <c r="H20" s="4"/>
      <c r="I20" s="176">
        <v>7.93</v>
      </c>
    </row>
    <row r="21" spans="2:9" s="8" customFormat="1" ht="31.5" customHeight="1" x14ac:dyDescent="0.2">
      <c r="B21" s="615" t="s">
        <v>1856</v>
      </c>
      <c r="C21" s="656"/>
      <c r="D21" s="150" t="s">
        <v>34</v>
      </c>
      <c r="E21" s="180">
        <f>'общий прайс'!E835</f>
        <v>47029.25</v>
      </c>
      <c r="F21" s="97" t="s">
        <v>80</v>
      </c>
      <c r="G21" s="23"/>
      <c r="H21" s="4"/>
      <c r="I21" s="176"/>
    </row>
    <row r="22" spans="2:9" s="8" customFormat="1" ht="30" customHeight="1" x14ac:dyDescent="0.2">
      <c r="B22" s="615" t="s">
        <v>558</v>
      </c>
      <c r="C22" s="656"/>
      <c r="D22" s="32" t="s">
        <v>29</v>
      </c>
      <c r="E22" s="180">
        <f>'общий прайс'!E836</f>
        <v>60056.45</v>
      </c>
      <c r="F22" s="96"/>
      <c r="G22" s="23">
        <v>47750</v>
      </c>
      <c r="H22" s="4"/>
      <c r="I22" s="176">
        <v>6.72</v>
      </c>
    </row>
    <row r="23" spans="2:9" s="8" customFormat="1" ht="33" customHeight="1" x14ac:dyDescent="0.2">
      <c r="B23" s="786" t="s">
        <v>559</v>
      </c>
      <c r="C23" s="662"/>
      <c r="D23" s="32" t="s">
        <v>29</v>
      </c>
      <c r="E23" s="180">
        <f>'общий прайс'!E837</f>
        <v>45416.95</v>
      </c>
      <c r="F23" s="96"/>
      <c r="G23" s="23">
        <v>38292</v>
      </c>
      <c r="H23" s="4"/>
      <c r="I23" s="176">
        <v>12.77</v>
      </c>
    </row>
    <row r="24" spans="2:9" s="8" customFormat="1" ht="16.5" customHeight="1" thickBot="1" x14ac:dyDescent="0.25">
      <c r="B24" s="822" t="s">
        <v>560</v>
      </c>
      <c r="C24" s="807"/>
      <c r="D24" s="32" t="s">
        <v>29</v>
      </c>
      <c r="E24" s="180">
        <f>'общий прайс'!E838</f>
        <v>95394.799999999988</v>
      </c>
      <c r="F24" s="96"/>
      <c r="G24" s="23">
        <v>79862</v>
      </c>
      <c r="H24" s="4"/>
      <c r="I24" s="176">
        <v>7.93</v>
      </c>
    </row>
    <row r="25" spans="2:9" s="8" customFormat="1" ht="15" hidden="1" customHeight="1" x14ac:dyDescent="0.2">
      <c r="B25" s="824" t="s">
        <v>561</v>
      </c>
      <c r="C25" s="825"/>
      <c r="D25" s="32" t="s">
        <v>29</v>
      </c>
      <c r="E25" s="141">
        <f>G25*1.22</f>
        <v>0</v>
      </c>
      <c r="F25" s="96"/>
      <c r="G25" s="23"/>
      <c r="H25" s="4"/>
      <c r="I25" s="176">
        <v>6.72</v>
      </c>
    </row>
    <row r="26" spans="2:9" s="8" customFormat="1" ht="15" hidden="1" customHeight="1" x14ac:dyDescent="0.2">
      <c r="B26" s="822" t="s">
        <v>562</v>
      </c>
      <c r="C26" s="807"/>
      <c r="D26" s="32" t="s">
        <v>29</v>
      </c>
      <c r="E26" s="141">
        <v>86596</v>
      </c>
      <c r="F26" s="96"/>
      <c r="G26" s="23"/>
      <c r="H26" s="4"/>
      <c r="I26" s="176">
        <v>12.73</v>
      </c>
    </row>
    <row r="27" spans="2:9" s="8" customFormat="1" ht="15" hidden="1" customHeight="1" x14ac:dyDescent="0.2">
      <c r="B27" s="822" t="s">
        <v>563</v>
      </c>
      <c r="C27" s="823"/>
      <c r="D27" s="32" t="s">
        <v>29</v>
      </c>
      <c r="E27" s="141">
        <v>73382</v>
      </c>
      <c r="F27" s="96"/>
      <c r="G27" s="23"/>
      <c r="H27" s="4"/>
      <c r="I27" s="176">
        <v>14.59</v>
      </c>
    </row>
    <row r="28" spans="2:9" s="8" customFormat="1" ht="15" hidden="1" customHeight="1" x14ac:dyDescent="0.2">
      <c r="B28" s="822" t="s">
        <v>564</v>
      </c>
      <c r="C28" s="807"/>
      <c r="D28" s="32" t="s">
        <v>29</v>
      </c>
      <c r="E28" s="141">
        <v>139448</v>
      </c>
      <c r="F28" s="96"/>
      <c r="G28" s="23"/>
      <c r="H28" s="4"/>
      <c r="I28" s="176">
        <v>22.53</v>
      </c>
    </row>
    <row r="29" spans="2:9" s="8" customFormat="1" ht="15" hidden="1" customHeight="1" x14ac:dyDescent="0.2">
      <c r="B29" s="822" t="s">
        <v>565</v>
      </c>
      <c r="C29" s="807"/>
      <c r="D29" s="32" t="s">
        <v>29</v>
      </c>
      <c r="E29" s="141">
        <v>86596</v>
      </c>
      <c r="F29" s="96"/>
      <c r="G29" s="23"/>
      <c r="H29" s="4"/>
      <c r="I29" s="118"/>
    </row>
    <row r="30" spans="2:9" s="8" customFormat="1" ht="15" hidden="1" customHeight="1" x14ac:dyDescent="0.2">
      <c r="B30" s="822" t="s">
        <v>566</v>
      </c>
      <c r="C30" s="807"/>
      <c r="D30" s="32" t="s">
        <v>29</v>
      </c>
      <c r="E30" s="141">
        <v>73382</v>
      </c>
      <c r="F30" s="96"/>
      <c r="G30" s="23"/>
      <c r="H30" s="4"/>
      <c r="I30" s="176">
        <v>9.4499999999999993</v>
      </c>
    </row>
    <row r="31" spans="2:9" s="8" customFormat="1" ht="15" hidden="1" customHeight="1" x14ac:dyDescent="0.2">
      <c r="B31" s="822" t="s">
        <v>567</v>
      </c>
      <c r="C31" s="807"/>
      <c r="D31" s="32" t="s">
        <v>29</v>
      </c>
      <c r="E31" s="141">
        <v>139012</v>
      </c>
      <c r="F31" s="96"/>
      <c r="G31" s="23"/>
      <c r="H31" s="4"/>
      <c r="I31" s="176">
        <v>16.13</v>
      </c>
    </row>
    <row r="32" spans="2:9" s="8" customFormat="1" ht="19.5" hidden="1" customHeight="1" x14ac:dyDescent="0.2">
      <c r="B32" s="822" t="s">
        <v>568</v>
      </c>
      <c r="C32" s="807"/>
      <c r="D32" s="32" t="s">
        <v>29</v>
      </c>
      <c r="E32" s="141">
        <v>159323</v>
      </c>
      <c r="F32" s="96"/>
      <c r="G32" s="23"/>
      <c r="H32" s="4"/>
      <c r="I32" s="118"/>
    </row>
    <row r="33" spans="2:9" s="8" customFormat="1" ht="15" hidden="1" customHeight="1" thickBot="1" x14ac:dyDescent="0.25">
      <c r="B33" s="822" t="s">
        <v>569</v>
      </c>
      <c r="C33" s="807"/>
      <c r="D33" s="114" t="s">
        <v>29</v>
      </c>
      <c r="E33" s="145">
        <v>246028</v>
      </c>
      <c r="F33" s="96"/>
      <c r="G33" s="23"/>
      <c r="H33" s="4"/>
      <c r="I33" s="176">
        <v>8.99</v>
      </c>
    </row>
    <row r="34" spans="2:9" s="8" customFormat="1" ht="15" hidden="1" customHeight="1" thickBot="1" x14ac:dyDescent="0.25">
      <c r="B34" s="832" t="s">
        <v>570</v>
      </c>
      <c r="C34" s="833"/>
      <c r="D34" s="833"/>
      <c r="E34" s="833"/>
      <c r="F34" s="834"/>
      <c r="G34" s="23"/>
      <c r="H34" s="4"/>
      <c r="I34" s="176">
        <v>7.42</v>
      </c>
    </row>
    <row r="35" spans="2:9" s="8" customFormat="1" ht="15" hidden="1" customHeight="1" x14ac:dyDescent="0.2">
      <c r="B35" s="826" t="s">
        <v>571</v>
      </c>
      <c r="C35" s="827"/>
      <c r="D35" s="22" t="s">
        <v>34</v>
      </c>
      <c r="E35" s="38">
        <v>111132</v>
      </c>
      <c r="F35" s="96"/>
      <c r="G35" s="23"/>
      <c r="H35" s="4"/>
      <c r="I35" s="176">
        <v>17.61</v>
      </c>
    </row>
    <row r="36" spans="2:9" s="8" customFormat="1" ht="15" hidden="1" customHeight="1" thickBot="1" x14ac:dyDescent="0.25">
      <c r="B36" s="828" t="s">
        <v>572</v>
      </c>
      <c r="C36" s="829"/>
      <c r="D36" s="12" t="s">
        <v>34</v>
      </c>
      <c r="E36" s="28">
        <v>189689</v>
      </c>
      <c r="F36" s="96"/>
      <c r="G36" s="23"/>
      <c r="H36" s="4"/>
      <c r="I36" s="176">
        <v>22.61</v>
      </c>
    </row>
    <row r="37" spans="2:9" s="8" customFormat="1" ht="15" hidden="1" customHeight="1" x14ac:dyDescent="0.2">
      <c r="B37" s="835" t="s">
        <v>573</v>
      </c>
      <c r="C37" s="836"/>
      <c r="D37" s="836"/>
      <c r="E37" s="836"/>
      <c r="F37" s="837"/>
      <c r="G37" s="23"/>
      <c r="H37" s="4"/>
      <c r="I37" s="176">
        <v>31.54</v>
      </c>
    </row>
    <row r="38" spans="2:9" s="8" customFormat="1" ht="15" hidden="1" customHeight="1" x14ac:dyDescent="0.2">
      <c r="B38" s="822" t="s">
        <v>574</v>
      </c>
      <c r="C38" s="807"/>
      <c r="D38" s="22" t="s">
        <v>34</v>
      </c>
      <c r="E38" s="38">
        <v>94395</v>
      </c>
      <c r="F38" s="96"/>
      <c r="G38" s="23"/>
      <c r="H38" s="4"/>
      <c r="I38" s="176">
        <v>25</v>
      </c>
    </row>
    <row r="39" spans="2:9" s="8" customFormat="1" ht="15" hidden="1" customHeight="1" x14ac:dyDescent="0.2">
      <c r="B39" s="826" t="s">
        <v>575</v>
      </c>
      <c r="C39" s="827"/>
      <c r="D39" s="15" t="s">
        <v>34</v>
      </c>
      <c r="E39" s="31">
        <v>77910</v>
      </c>
      <c r="F39" s="96"/>
      <c r="G39" s="23"/>
      <c r="H39" s="4"/>
      <c r="I39" s="3"/>
    </row>
    <row r="40" spans="2:9" s="8" customFormat="1" ht="15" hidden="1" customHeight="1" x14ac:dyDescent="0.2">
      <c r="B40" s="822" t="s">
        <v>576</v>
      </c>
      <c r="C40" s="807"/>
      <c r="D40" s="15" t="s">
        <v>34</v>
      </c>
      <c r="E40" s="31">
        <v>184905</v>
      </c>
      <c r="F40" s="96"/>
      <c r="G40" s="23"/>
      <c r="H40" s="4"/>
      <c r="I40" s="176">
        <v>2.16</v>
      </c>
    </row>
    <row r="41" spans="2:9" s="8" customFormat="1" ht="15" hidden="1" customHeight="1" thickBot="1" x14ac:dyDescent="0.25">
      <c r="B41" s="828" t="s">
        <v>577</v>
      </c>
      <c r="C41" s="829"/>
      <c r="D41" s="15" t="s">
        <v>34</v>
      </c>
      <c r="E41" s="31">
        <v>237405</v>
      </c>
      <c r="F41" s="96"/>
      <c r="G41" s="23"/>
      <c r="H41" s="4"/>
      <c r="I41" s="176">
        <v>0.69</v>
      </c>
    </row>
    <row r="42" spans="2:9" s="8" customFormat="1" ht="14.25" hidden="1" customHeight="1" x14ac:dyDescent="0.2">
      <c r="B42" s="824" t="s">
        <v>578</v>
      </c>
      <c r="C42" s="825"/>
      <c r="D42" s="15" t="s">
        <v>34</v>
      </c>
      <c r="E42" s="31">
        <v>331170</v>
      </c>
      <c r="F42" s="96"/>
      <c r="G42" s="23"/>
      <c r="H42" s="4"/>
      <c r="I42" s="176"/>
    </row>
    <row r="43" spans="2:9" s="8" customFormat="1" ht="15.75" hidden="1" customHeight="1" thickBot="1" x14ac:dyDescent="0.25">
      <c r="B43" s="830" t="s">
        <v>579</v>
      </c>
      <c r="C43" s="831"/>
      <c r="D43" s="12" t="s">
        <v>34</v>
      </c>
      <c r="E43" s="28">
        <v>262500</v>
      </c>
      <c r="F43" s="98"/>
      <c r="G43" s="23"/>
      <c r="H43" s="4"/>
      <c r="I43" s="176"/>
    </row>
    <row r="44" spans="2:9" s="8" customFormat="1" ht="15" hidden="1" customHeight="1" thickBot="1" x14ac:dyDescent="0.25">
      <c r="B44" s="632" t="s">
        <v>580</v>
      </c>
      <c r="C44" s="633"/>
      <c r="D44" s="633"/>
      <c r="E44" s="633"/>
      <c r="F44" s="634"/>
      <c r="G44" s="23"/>
      <c r="H44" s="4"/>
      <c r="I44" s="176"/>
    </row>
    <row r="45" spans="2:9" s="8" customFormat="1" ht="15" hidden="1" customHeight="1" thickBot="1" x14ac:dyDescent="0.25">
      <c r="B45" s="847" t="s">
        <v>581</v>
      </c>
      <c r="C45" s="848"/>
      <c r="D45" s="848"/>
      <c r="E45" s="848"/>
      <c r="F45" s="849"/>
      <c r="G45" s="149"/>
      <c r="H45" s="4"/>
      <c r="I45" s="176"/>
    </row>
    <row r="46" spans="2:9" s="8" customFormat="1" ht="15" hidden="1" customHeight="1" x14ac:dyDescent="0.2">
      <c r="B46" s="850" t="s">
        <v>582</v>
      </c>
      <c r="C46" s="851"/>
      <c r="D46" s="39" t="s">
        <v>34</v>
      </c>
      <c r="E46" s="181">
        <f t="shared" ref="E46:E51" si="0">G46*1.3</f>
        <v>119470</v>
      </c>
      <c r="F46" s="182" t="s">
        <v>80</v>
      </c>
      <c r="G46" s="149">
        <v>91900</v>
      </c>
      <c r="H46" s="4"/>
      <c r="I46" s="176"/>
    </row>
    <row r="47" spans="2:9" s="8" customFormat="1" ht="15" hidden="1" customHeight="1" x14ac:dyDescent="0.2">
      <c r="B47" s="852" t="s">
        <v>583</v>
      </c>
      <c r="C47" s="853"/>
      <c r="D47" s="32" t="s">
        <v>34</v>
      </c>
      <c r="E47" s="14">
        <f t="shared" si="0"/>
        <v>98872.8</v>
      </c>
      <c r="F47" s="172" t="s">
        <v>80</v>
      </c>
      <c r="G47" s="149">
        <v>76056</v>
      </c>
      <c r="H47" s="4"/>
      <c r="I47" s="176"/>
    </row>
    <row r="48" spans="2:9" s="8" customFormat="1" ht="15" hidden="1" customHeight="1" x14ac:dyDescent="0.2">
      <c r="B48" s="854" t="s">
        <v>584</v>
      </c>
      <c r="C48" s="855"/>
      <c r="D48" s="32" t="s">
        <v>34</v>
      </c>
      <c r="E48" s="14">
        <f t="shared" si="0"/>
        <v>138015.80000000002</v>
      </c>
      <c r="F48" s="172" t="s">
        <v>80</v>
      </c>
      <c r="G48" s="108">
        <v>106166</v>
      </c>
      <c r="H48" s="4"/>
      <c r="I48" s="176"/>
    </row>
    <row r="49" spans="2:9" s="8" customFormat="1" ht="15" hidden="1" customHeight="1" x14ac:dyDescent="0.2">
      <c r="B49" s="838" t="s">
        <v>585</v>
      </c>
      <c r="C49" s="839"/>
      <c r="D49" s="32" t="s">
        <v>34</v>
      </c>
      <c r="E49" s="14">
        <f t="shared" si="0"/>
        <v>137189</v>
      </c>
      <c r="F49" s="172" t="s">
        <v>80</v>
      </c>
      <c r="G49" s="108">
        <v>105530</v>
      </c>
      <c r="H49" s="4"/>
      <c r="I49" s="176"/>
    </row>
    <row r="50" spans="2:9" s="8" customFormat="1" ht="15" hidden="1" customHeight="1" x14ac:dyDescent="0.2">
      <c r="B50" s="838" t="s">
        <v>586</v>
      </c>
      <c r="C50" s="839"/>
      <c r="D50" s="32" t="s">
        <v>34</v>
      </c>
      <c r="E50" s="14">
        <f t="shared" si="0"/>
        <v>121124.90000000001</v>
      </c>
      <c r="F50" s="172" t="s">
        <v>80</v>
      </c>
      <c r="G50" s="149">
        <v>93173</v>
      </c>
      <c r="H50" s="4"/>
      <c r="I50" s="176"/>
    </row>
    <row r="51" spans="2:9" s="8" customFormat="1" ht="15" hidden="1" customHeight="1" thickBot="1" x14ac:dyDescent="0.25">
      <c r="B51" s="840" t="s">
        <v>587</v>
      </c>
      <c r="C51" s="841"/>
      <c r="D51" s="34" t="s">
        <v>34</v>
      </c>
      <c r="E51" s="183">
        <f t="shared" si="0"/>
        <v>155728.30000000002</v>
      </c>
      <c r="F51" s="184" t="s">
        <v>80</v>
      </c>
      <c r="G51" s="175">
        <v>119791</v>
      </c>
      <c r="H51" s="4"/>
      <c r="I51" s="176"/>
    </row>
    <row r="52" spans="2:9" s="8" customFormat="1" ht="15" hidden="1" customHeight="1" thickBot="1" x14ac:dyDescent="0.3">
      <c r="B52" s="842" t="s">
        <v>588</v>
      </c>
      <c r="C52" s="843"/>
      <c r="D52" s="843"/>
      <c r="E52" s="843"/>
      <c r="F52" s="844"/>
      <c r="G52" s="149"/>
      <c r="H52" s="4"/>
      <c r="I52" s="176"/>
    </row>
    <row r="53" spans="2:9" s="8" customFormat="1" ht="15" hidden="1" customHeight="1" x14ac:dyDescent="0.2">
      <c r="B53" s="845" t="s">
        <v>589</v>
      </c>
      <c r="C53" s="846"/>
      <c r="D53" s="101" t="s">
        <v>34</v>
      </c>
      <c r="E53" s="174">
        <f>G53*1.3</f>
        <v>142958.39999999999</v>
      </c>
      <c r="F53" s="182" t="s">
        <v>80</v>
      </c>
      <c r="G53" s="108">
        <v>109968</v>
      </c>
      <c r="H53" s="4"/>
      <c r="I53" s="176"/>
    </row>
    <row r="54" spans="2:9" s="8" customFormat="1" ht="15" hidden="1" customHeight="1" x14ac:dyDescent="0.2">
      <c r="B54" s="838" t="s">
        <v>590</v>
      </c>
      <c r="C54" s="839"/>
      <c r="D54" s="15" t="s">
        <v>34</v>
      </c>
      <c r="E54" s="174">
        <f>G54*1.3</f>
        <v>12834.9</v>
      </c>
      <c r="F54" s="185" t="s">
        <v>80</v>
      </c>
      <c r="G54" s="108">
        <v>9873</v>
      </c>
      <c r="H54" s="4"/>
      <c r="I54" s="176"/>
    </row>
    <row r="55" spans="2:9" s="8" customFormat="1" ht="15" hidden="1" customHeight="1" x14ac:dyDescent="0.2">
      <c r="B55" s="838" t="s">
        <v>591</v>
      </c>
      <c r="C55" s="839"/>
      <c r="D55" s="15" t="s">
        <v>34</v>
      </c>
      <c r="E55" s="174">
        <f>G55*1.3</f>
        <v>161492.5</v>
      </c>
      <c r="F55" s="185" t="s">
        <v>80</v>
      </c>
      <c r="G55" s="108">
        <v>124225</v>
      </c>
      <c r="H55" s="4"/>
      <c r="I55" s="176"/>
    </row>
    <row r="56" spans="2:9" s="8" customFormat="1" ht="15" hidden="1" customHeight="1" x14ac:dyDescent="0.2">
      <c r="B56" s="838" t="s">
        <v>592</v>
      </c>
      <c r="C56" s="839"/>
      <c r="D56" s="15" t="s">
        <v>34</v>
      </c>
      <c r="E56" s="174">
        <f>G56*1.3</f>
        <v>173027.4</v>
      </c>
      <c r="F56" s="185" t="s">
        <v>80</v>
      </c>
      <c r="G56" s="149">
        <v>133098</v>
      </c>
      <c r="H56" s="4"/>
      <c r="I56" s="176"/>
    </row>
    <row r="57" spans="2:9" s="8" customFormat="1" ht="15" hidden="1" customHeight="1" thickBot="1" x14ac:dyDescent="0.25">
      <c r="B57" s="840" t="s">
        <v>593</v>
      </c>
      <c r="C57" s="841"/>
      <c r="D57" s="104" t="s">
        <v>34</v>
      </c>
      <c r="E57" s="174">
        <f>G57*1.3</f>
        <v>155314.9</v>
      </c>
      <c r="F57" s="186" t="s">
        <v>80</v>
      </c>
      <c r="G57" s="149">
        <v>119473</v>
      </c>
      <c r="H57" s="4"/>
      <c r="I57" s="176"/>
    </row>
    <row r="58" spans="2:9" s="8" customFormat="1" ht="15" hidden="1" customHeight="1" thickBot="1" x14ac:dyDescent="0.3">
      <c r="B58" s="842" t="s">
        <v>594</v>
      </c>
      <c r="C58" s="843"/>
      <c r="D58" s="843"/>
      <c r="E58" s="843"/>
      <c r="F58" s="844"/>
      <c r="G58" s="149"/>
      <c r="H58" s="4"/>
      <c r="I58" s="176"/>
    </row>
    <row r="59" spans="2:9" s="8" customFormat="1" ht="15" hidden="1" customHeight="1" x14ac:dyDescent="0.2">
      <c r="B59" s="845" t="s">
        <v>595</v>
      </c>
      <c r="C59" s="846"/>
      <c r="D59" s="101" t="s">
        <v>34</v>
      </c>
      <c r="E59" s="174">
        <f>G59*1.3</f>
        <v>169321.1</v>
      </c>
      <c r="F59" s="185" t="s">
        <v>80</v>
      </c>
      <c r="G59" s="149">
        <v>130247</v>
      </c>
      <c r="H59" s="4"/>
      <c r="I59" s="176"/>
    </row>
    <row r="60" spans="2:9" s="8" customFormat="1" ht="15" hidden="1" customHeight="1" x14ac:dyDescent="0.2">
      <c r="B60" s="838" t="s">
        <v>596</v>
      </c>
      <c r="C60" s="839"/>
      <c r="D60" s="101" t="s">
        <v>34</v>
      </c>
      <c r="E60" s="174">
        <f>G60*1.3</f>
        <v>139246.9</v>
      </c>
      <c r="F60" s="185" t="s">
        <v>80</v>
      </c>
      <c r="G60" s="149">
        <v>107113</v>
      </c>
      <c r="H60" s="4"/>
      <c r="I60" s="176"/>
    </row>
    <row r="61" spans="2:9" s="8" customFormat="1" ht="15" hidden="1" customHeight="1" x14ac:dyDescent="0.2">
      <c r="B61" s="838" t="s">
        <v>597</v>
      </c>
      <c r="C61" s="839"/>
      <c r="D61" s="15" t="s">
        <v>34</v>
      </c>
      <c r="E61" s="31">
        <f>G61*1.3</f>
        <v>187856.5</v>
      </c>
      <c r="F61" s="185" t="s">
        <v>80</v>
      </c>
      <c r="G61" s="149">
        <v>144505</v>
      </c>
      <c r="H61" s="4"/>
      <c r="I61" s="176"/>
    </row>
    <row r="62" spans="2:9" s="8" customFormat="1" ht="15" hidden="1" customHeight="1" thickBot="1" x14ac:dyDescent="0.25">
      <c r="B62" s="840" t="s">
        <v>598</v>
      </c>
      <c r="C62" s="841"/>
      <c r="D62" s="104" t="s">
        <v>34</v>
      </c>
      <c r="E62" s="187">
        <f>G62*1.3</f>
        <v>186212</v>
      </c>
      <c r="F62" s="185" t="s">
        <v>80</v>
      </c>
      <c r="G62" s="149">
        <v>143240</v>
      </c>
      <c r="H62" s="4"/>
      <c r="I62" s="176"/>
    </row>
    <row r="63" spans="2:9" s="8" customFormat="1" ht="15" hidden="1" customHeight="1" thickBot="1" x14ac:dyDescent="0.3">
      <c r="B63" s="842" t="s">
        <v>599</v>
      </c>
      <c r="C63" s="843"/>
      <c r="D63" s="843"/>
      <c r="E63" s="843"/>
      <c r="F63" s="844"/>
      <c r="G63" s="149"/>
      <c r="H63" s="4"/>
      <c r="I63" s="176"/>
    </row>
    <row r="64" spans="2:9" s="8" customFormat="1" ht="15" hidden="1" customHeight="1" x14ac:dyDescent="0.2">
      <c r="B64" s="845" t="s">
        <v>600</v>
      </c>
      <c r="C64" s="846"/>
      <c r="D64" s="101" t="s">
        <v>34</v>
      </c>
      <c r="E64" s="174">
        <f t="shared" ref="E64:E76" si="1">G64*1.3</f>
        <v>162320.6</v>
      </c>
      <c r="F64" s="185" t="s">
        <v>80</v>
      </c>
      <c r="G64" s="149">
        <v>124862</v>
      </c>
      <c r="H64" s="4"/>
      <c r="I64" s="176"/>
    </row>
    <row r="65" spans="2:9" s="8" customFormat="1" ht="15" hidden="1" customHeight="1" x14ac:dyDescent="0.2">
      <c r="B65" s="845" t="s">
        <v>601</v>
      </c>
      <c r="C65" s="846"/>
      <c r="D65" s="15" t="s">
        <v>34</v>
      </c>
      <c r="E65" s="31">
        <f t="shared" si="1"/>
        <v>133890.9</v>
      </c>
      <c r="F65" s="185" t="s">
        <v>80</v>
      </c>
      <c r="G65" s="149">
        <v>102993</v>
      </c>
      <c r="H65" s="4"/>
      <c r="I65" s="176"/>
    </row>
    <row r="66" spans="2:9" s="8" customFormat="1" ht="15" hidden="1" customHeight="1" x14ac:dyDescent="0.2">
      <c r="B66" s="845" t="s">
        <v>602</v>
      </c>
      <c r="C66" s="846"/>
      <c r="D66" s="15" t="s">
        <v>34</v>
      </c>
      <c r="E66" s="31">
        <f t="shared" si="1"/>
        <v>180856</v>
      </c>
      <c r="F66" s="185" t="s">
        <v>80</v>
      </c>
      <c r="G66" s="149">
        <v>139120</v>
      </c>
      <c r="H66" s="4"/>
      <c r="I66" s="176"/>
    </row>
    <row r="67" spans="2:9" s="8" customFormat="1" ht="15" hidden="1" customHeight="1" x14ac:dyDescent="0.2">
      <c r="B67" s="845" t="s">
        <v>603</v>
      </c>
      <c r="C67" s="846"/>
      <c r="D67" s="15" t="s">
        <v>34</v>
      </c>
      <c r="E67" s="31">
        <f t="shared" si="1"/>
        <v>178386</v>
      </c>
      <c r="F67" s="185" t="s">
        <v>80</v>
      </c>
      <c r="G67" s="149">
        <v>137220</v>
      </c>
      <c r="H67" s="4"/>
      <c r="I67" s="176"/>
    </row>
    <row r="68" spans="2:9" s="8" customFormat="1" ht="15" hidden="1" customHeight="1" x14ac:dyDescent="0.2">
      <c r="B68" s="845" t="s">
        <v>604</v>
      </c>
      <c r="C68" s="846"/>
      <c r="D68" s="15" t="s">
        <v>34</v>
      </c>
      <c r="E68" s="31">
        <f t="shared" si="1"/>
        <v>169729.30000000002</v>
      </c>
      <c r="F68" s="185" t="s">
        <v>80</v>
      </c>
      <c r="G68" s="149">
        <v>130561</v>
      </c>
      <c r="H68" s="4"/>
      <c r="I68" s="176"/>
    </row>
    <row r="69" spans="2:9" s="8" customFormat="1" ht="15" hidden="1" customHeight="1" thickBot="1" x14ac:dyDescent="0.25">
      <c r="B69" s="861" t="s">
        <v>605</v>
      </c>
      <c r="C69" s="862"/>
      <c r="D69" s="12" t="s">
        <v>34</v>
      </c>
      <c r="E69" s="28">
        <f t="shared" si="1"/>
        <v>153251.80000000002</v>
      </c>
      <c r="F69" s="184" t="s">
        <v>80</v>
      </c>
      <c r="G69" s="108">
        <v>117886</v>
      </c>
      <c r="H69" s="4"/>
      <c r="I69" s="176"/>
    </row>
    <row r="70" spans="2:9" s="8" customFormat="1" ht="15" hidden="1" customHeight="1" x14ac:dyDescent="0.2">
      <c r="B70" s="845" t="s">
        <v>606</v>
      </c>
      <c r="C70" s="846"/>
      <c r="D70" s="101" t="s">
        <v>165</v>
      </c>
      <c r="E70" s="174">
        <f t="shared" si="1"/>
        <v>5439.2</v>
      </c>
      <c r="F70" s="185" t="s">
        <v>80</v>
      </c>
      <c r="G70" s="149">
        <v>4184</v>
      </c>
      <c r="H70" s="4"/>
      <c r="I70" s="176"/>
    </row>
    <row r="71" spans="2:9" s="8" customFormat="1" ht="15" hidden="1" customHeight="1" x14ac:dyDescent="0.2">
      <c r="B71" s="838" t="s">
        <v>607</v>
      </c>
      <c r="C71" s="839"/>
      <c r="D71" s="15" t="s">
        <v>165</v>
      </c>
      <c r="E71" s="174">
        <f t="shared" si="1"/>
        <v>4986.8</v>
      </c>
      <c r="F71" s="185" t="s">
        <v>80</v>
      </c>
      <c r="G71" s="149">
        <v>3836</v>
      </c>
      <c r="H71" s="4"/>
      <c r="I71" s="176"/>
    </row>
    <row r="72" spans="2:9" s="8" customFormat="1" ht="15" hidden="1" customHeight="1" x14ac:dyDescent="0.2">
      <c r="B72" s="838" t="s">
        <v>608</v>
      </c>
      <c r="C72" s="839"/>
      <c r="D72" s="15" t="s">
        <v>165</v>
      </c>
      <c r="E72" s="174">
        <f t="shared" si="1"/>
        <v>7662.2</v>
      </c>
      <c r="F72" s="185" t="s">
        <v>80</v>
      </c>
      <c r="G72" s="149">
        <v>5894</v>
      </c>
      <c r="H72" s="4"/>
      <c r="I72" s="176"/>
    </row>
    <row r="73" spans="2:9" s="8" customFormat="1" ht="15" hidden="1" customHeight="1" x14ac:dyDescent="0.2">
      <c r="B73" s="838" t="s">
        <v>609</v>
      </c>
      <c r="C73" s="839"/>
      <c r="D73" s="15" t="s">
        <v>165</v>
      </c>
      <c r="E73" s="174">
        <f t="shared" si="1"/>
        <v>7127.9000000000005</v>
      </c>
      <c r="F73" s="185" t="s">
        <v>80</v>
      </c>
      <c r="G73" s="149">
        <v>5483</v>
      </c>
      <c r="H73" s="4"/>
      <c r="I73" s="176"/>
    </row>
    <row r="74" spans="2:9" s="8" customFormat="1" ht="15" hidden="1" customHeight="1" x14ac:dyDescent="0.2">
      <c r="B74" s="852" t="s">
        <v>610</v>
      </c>
      <c r="C74" s="853"/>
      <c r="D74" s="15" t="s">
        <v>165</v>
      </c>
      <c r="E74" s="174">
        <f t="shared" si="1"/>
        <v>6139.9000000000005</v>
      </c>
      <c r="F74" s="185" t="s">
        <v>80</v>
      </c>
      <c r="G74" s="149">
        <v>4723</v>
      </c>
      <c r="H74" s="4"/>
      <c r="I74" s="176"/>
    </row>
    <row r="75" spans="2:9" s="8" customFormat="1" ht="18.75" hidden="1" customHeight="1" x14ac:dyDescent="0.2">
      <c r="B75" s="852" t="s">
        <v>611</v>
      </c>
      <c r="C75" s="853"/>
      <c r="D75" s="15" t="s">
        <v>165</v>
      </c>
      <c r="E75" s="174">
        <f t="shared" si="1"/>
        <v>5769.4000000000005</v>
      </c>
      <c r="F75" s="185" t="s">
        <v>80</v>
      </c>
      <c r="G75" s="149">
        <v>4438</v>
      </c>
      <c r="H75" s="4"/>
      <c r="I75" s="176"/>
    </row>
    <row r="76" spans="2:9" s="8" customFormat="1" ht="15" hidden="1" customHeight="1" thickBot="1" x14ac:dyDescent="0.25">
      <c r="B76" s="856" t="s">
        <v>612</v>
      </c>
      <c r="C76" s="857"/>
      <c r="D76" s="188" t="s">
        <v>165</v>
      </c>
      <c r="E76" s="174">
        <f t="shared" si="1"/>
        <v>9068.8000000000011</v>
      </c>
      <c r="F76" s="185" t="s">
        <v>80</v>
      </c>
      <c r="G76" s="149">
        <v>6976</v>
      </c>
      <c r="H76" s="4"/>
      <c r="I76" s="176">
        <v>0.35</v>
      </c>
    </row>
    <row r="77" spans="2:9" s="8" customFormat="1" ht="15" customHeight="1" thickBot="1" x14ac:dyDescent="0.25">
      <c r="B77" s="632" t="s">
        <v>613</v>
      </c>
      <c r="C77" s="633"/>
      <c r="D77" s="633"/>
      <c r="E77" s="633"/>
      <c r="F77" s="634"/>
      <c r="G77" s="149"/>
      <c r="H77" s="4"/>
      <c r="I77" s="176">
        <v>0.9</v>
      </c>
    </row>
    <row r="78" spans="2:9" s="8" customFormat="1" ht="15" customHeight="1" thickBot="1" x14ac:dyDescent="0.25">
      <c r="B78" s="858" t="s">
        <v>614</v>
      </c>
      <c r="C78" s="859"/>
      <c r="D78" s="189"/>
      <c r="E78" s="190"/>
      <c r="F78" s="191"/>
      <c r="G78" s="23"/>
      <c r="H78" s="4"/>
      <c r="I78" s="118">
        <v>382</v>
      </c>
    </row>
    <row r="79" spans="2:9" s="8" customFormat="1" ht="15" customHeight="1" x14ac:dyDescent="0.2">
      <c r="B79" s="613" t="s">
        <v>615</v>
      </c>
      <c r="C79" s="860"/>
      <c r="D79" s="39" t="s">
        <v>153</v>
      </c>
      <c r="E79" s="138">
        <f>'общий прайс'!E893</f>
        <v>19802.399999999998</v>
      </c>
      <c r="F79" s="11"/>
      <c r="G79" s="9">
        <v>16938</v>
      </c>
      <c r="H79" s="4"/>
      <c r="I79" s="118">
        <v>575</v>
      </c>
    </row>
    <row r="80" spans="2:9" s="8" customFormat="1" ht="15" customHeight="1" x14ac:dyDescent="0.2">
      <c r="B80" s="615" t="s">
        <v>616</v>
      </c>
      <c r="C80" s="656"/>
      <c r="D80" s="32" t="s">
        <v>153</v>
      </c>
      <c r="E80" s="141">
        <f>'общий прайс'!E894</f>
        <v>5342.4</v>
      </c>
      <c r="F80" s="96"/>
      <c r="G80" s="23">
        <v>4551</v>
      </c>
      <c r="H80" s="4"/>
      <c r="I80" s="118">
        <v>575</v>
      </c>
    </row>
    <row r="81" spans="2:9" s="8" customFormat="1" ht="15" customHeight="1" x14ac:dyDescent="0.2">
      <c r="B81" s="615" t="s">
        <v>617</v>
      </c>
      <c r="C81" s="656"/>
      <c r="D81" s="32" t="s">
        <v>153</v>
      </c>
      <c r="E81" s="141">
        <f>'общий прайс'!E895</f>
        <v>2929.2</v>
      </c>
      <c r="F81" s="96"/>
      <c r="G81" s="23">
        <v>2399</v>
      </c>
      <c r="H81" s="4"/>
      <c r="I81" s="118">
        <v>2290</v>
      </c>
    </row>
    <row r="82" spans="2:9" s="8" customFormat="1" ht="18.75" customHeight="1" x14ac:dyDescent="0.2">
      <c r="B82" s="615" t="s">
        <v>618</v>
      </c>
      <c r="C82" s="656"/>
      <c r="D82" s="32" t="s">
        <v>153</v>
      </c>
      <c r="E82" s="141">
        <f>'общий прайс'!E896</f>
        <v>7869.5999999999995</v>
      </c>
      <c r="F82" s="96"/>
      <c r="G82" s="23">
        <v>6712</v>
      </c>
      <c r="H82" s="4"/>
      <c r="I82" s="118"/>
    </row>
    <row r="83" spans="2:9" s="8" customFormat="1" ht="15" customHeight="1" x14ac:dyDescent="0.2">
      <c r="B83" s="615" t="s">
        <v>619</v>
      </c>
      <c r="C83" s="662"/>
      <c r="D83" s="32" t="s">
        <v>153</v>
      </c>
      <c r="E83" s="141">
        <f>'общий прайс'!E897</f>
        <v>470.4</v>
      </c>
      <c r="F83" s="96"/>
      <c r="G83" s="23">
        <v>387</v>
      </c>
      <c r="H83" s="4"/>
      <c r="I83" s="192">
        <v>1.1879999999999999</v>
      </c>
    </row>
    <row r="84" spans="2:9" s="8" customFormat="1" ht="15" customHeight="1" x14ac:dyDescent="0.2">
      <c r="B84" s="615" t="s">
        <v>620</v>
      </c>
      <c r="C84" s="662"/>
      <c r="D84" s="32" t="s">
        <v>153</v>
      </c>
      <c r="E84" s="141">
        <f>'общий прайс'!E898</f>
        <v>750</v>
      </c>
      <c r="F84" s="96"/>
      <c r="G84" s="23">
        <v>607</v>
      </c>
      <c r="H84" s="4"/>
      <c r="I84" s="192">
        <v>0.39600000000000002</v>
      </c>
    </row>
    <row r="85" spans="2:9" s="8" customFormat="1" ht="15" customHeight="1" x14ac:dyDescent="0.2">
      <c r="B85" s="629" t="s">
        <v>621</v>
      </c>
      <c r="C85" s="712"/>
      <c r="D85" s="34" t="s">
        <v>153</v>
      </c>
      <c r="E85" s="141">
        <f>'общий прайс'!E899</f>
        <v>729.6</v>
      </c>
      <c r="F85" s="96"/>
      <c r="G85" s="23">
        <v>641</v>
      </c>
      <c r="H85" s="4"/>
      <c r="I85" s="192">
        <v>0.19800000000000001</v>
      </c>
    </row>
    <row r="86" spans="2:9" s="8" customFormat="1" ht="15" customHeight="1" thickBot="1" x14ac:dyDescent="0.25">
      <c r="B86" s="629" t="s">
        <v>622</v>
      </c>
      <c r="C86" s="712"/>
      <c r="D86" s="114" t="s">
        <v>287</v>
      </c>
      <c r="E86" s="145">
        <f>'общий прайс'!E900</f>
        <v>1384.8</v>
      </c>
      <c r="F86" s="98"/>
      <c r="G86" s="23">
        <v>1453</v>
      </c>
      <c r="H86" s="4"/>
      <c r="I86" s="192">
        <v>0.69</v>
      </c>
    </row>
    <row r="87" spans="2:9" s="8" customFormat="1" ht="15" customHeight="1" thickBot="1" x14ac:dyDescent="0.25">
      <c r="B87" s="858" t="s">
        <v>623</v>
      </c>
      <c r="C87" s="863"/>
      <c r="D87" s="863"/>
      <c r="E87" s="864"/>
      <c r="F87" s="193"/>
      <c r="G87" s="23"/>
      <c r="H87" s="4"/>
      <c r="I87" s="3"/>
    </row>
    <row r="88" spans="2:9" s="8" customFormat="1" ht="18.75" customHeight="1" x14ac:dyDescent="0.2">
      <c r="B88" s="865" t="s">
        <v>624</v>
      </c>
      <c r="C88" s="866"/>
      <c r="D88" s="194" t="s">
        <v>91</v>
      </c>
      <c r="E88" s="138">
        <f>'общий прайс'!E902</f>
        <v>13098</v>
      </c>
      <c r="F88" s="147"/>
      <c r="G88" s="23">
        <v>11225</v>
      </c>
      <c r="H88" s="4"/>
      <c r="I88" s="3"/>
    </row>
    <row r="89" spans="2:9" s="8" customFormat="1" ht="18.75" customHeight="1" x14ac:dyDescent="0.2">
      <c r="B89" s="867" t="s">
        <v>625</v>
      </c>
      <c r="C89" s="868"/>
      <c r="D89" s="195" t="s">
        <v>91</v>
      </c>
      <c r="E89" s="141">
        <f>'общий прайс'!E903</f>
        <v>4248</v>
      </c>
      <c r="F89" s="113"/>
      <c r="G89" s="23">
        <v>3679</v>
      </c>
      <c r="H89" s="4"/>
      <c r="I89" s="3"/>
    </row>
    <row r="90" spans="2:9" s="8" customFormat="1" ht="15" customHeight="1" x14ac:dyDescent="0.2">
      <c r="B90" s="826" t="s">
        <v>626</v>
      </c>
      <c r="C90" s="869"/>
      <c r="D90" s="195" t="s">
        <v>91</v>
      </c>
      <c r="E90" s="141">
        <f>'общий прайс'!E904</f>
        <v>2124</v>
      </c>
      <c r="F90" s="113"/>
      <c r="G90" s="23">
        <v>1841</v>
      </c>
      <c r="H90" s="4"/>
      <c r="I90" s="3"/>
    </row>
    <row r="91" spans="2:9" ht="17.25" customHeight="1" thickBot="1" x14ac:dyDescent="0.25">
      <c r="B91" s="870" t="s">
        <v>627</v>
      </c>
      <c r="C91" s="871"/>
      <c r="D91" s="196" t="s">
        <v>91</v>
      </c>
      <c r="E91" s="145">
        <f>'общий прайс'!E905</f>
        <v>6410.4</v>
      </c>
      <c r="F91" s="111"/>
      <c r="G91" s="23">
        <v>6422</v>
      </c>
    </row>
    <row r="92" spans="2:9" ht="29.25" customHeight="1" thickBot="1" x14ac:dyDescent="0.25">
      <c r="B92" s="878" t="s">
        <v>628</v>
      </c>
      <c r="C92" s="879"/>
      <c r="D92" s="197"/>
      <c r="E92" s="198"/>
      <c r="F92" s="178"/>
      <c r="G92" s="23"/>
    </row>
    <row r="93" spans="2:9" s="8" customFormat="1" ht="30.75" customHeight="1" x14ac:dyDescent="0.2">
      <c r="B93" s="766" t="s">
        <v>629</v>
      </c>
      <c r="C93" s="767"/>
      <c r="D93" s="39" t="s">
        <v>153</v>
      </c>
      <c r="E93" s="107">
        <f>'общий прайс'!E907</f>
        <v>109039.2</v>
      </c>
      <c r="F93" s="147"/>
      <c r="G93" s="175">
        <v>94580</v>
      </c>
      <c r="H93" s="4"/>
      <c r="I93" s="3"/>
    </row>
    <row r="94" spans="2:9" s="8" customFormat="1" ht="29.25" customHeight="1" x14ac:dyDescent="0.2">
      <c r="B94" s="710" t="s">
        <v>630</v>
      </c>
      <c r="C94" s="880"/>
      <c r="D94" s="36" t="s">
        <v>91</v>
      </c>
      <c r="E94" s="102">
        <f>'общий прайс'!E908</f>
        <v>124950</v>
      </c>
      <c r="F94" s="199"/>
      <c r="G94" s="175">
        <v>105118</v>
      </c>
      <c r="H94" s="4"/>
      <c r="I94" s="3"/>
    </row>
    <row r="95" spans="2:9" s="8" customFormat="1" ht="19.5" customHeight="1" x14ac:dyDescent="0.2">
      <c r="B95" s="623" t="s">
        <v>631</v>
      </c>
      <c r="C95" s="624"/>
      <c r="D95" s="32" t="s">
        <v>153</v>
      </c>
      <c r="E95" s="102">
        <f>'общий прайс'!E909</f>
        <v>143366.39999999999</v>
      </c>
      <c r="F95" s="113"/>
      <c r="G95" s="149">
        <v>127933</v>
      </c>
      <c r="H95" s="4"/>
      <c r="I95" s="3"/>
    </row>
    <row r="96" spans="2:9" s="8" customFormat="1" ht="15.75" customHeight="1" x14ac:dyDescent="0.2">
      <c r="B96" s="615" t="s">
        <v>632</v>
      </c>
      <c r="C96" s="616"/>
      <c r="D96" s="32" t="s">
        <v>91</v>
      </c>
      <c r="E96" s="102">
        <f>'общий прайс'!E910</f>
        <v>125259.59999999999</v>
      </c>
      <c r="F96" s="113" t="s">
        <v>80</v>
      </c>
      <c r="G96" s="149">
        <v>105189</v>
      </c>
      <c r="H96" s="4"/>
      <c r="I96" s="3"/>
    </row>
    <row r="97" spans="2:9" s="8" customFormat="1" ht="15.75" customHeight="1" thickBot="1" x14ac:dyDescent="0.25">
      <c r="B97" s="627" t="s">
        <v>633</v>
      </c>
      <c r="C97" s="628"/>
      <c r="D97" s="114" t="s">
        <v>91</v>
      </c>
      <c r="E97" s="115">
        <f>'общий прайс'!E911</f>
        <v>170880</v>
      </c>
      <c r="F97" s="116" t="s">
        <v>80</v>
      </c>
      <c r="G97" s="149">
        <v>139951</v>
      </c>
      <c r="H97" s="4"/>
      <c r="I97" s="3"/>
    </row>
    <row r="98" spans="2:9" s="8" customFormat="1" ht="15.75" hidden="1" customHeight="1" thickBot="1" x14ac:dyDescent="0.25">
      <c r="B98" s="858" t="s">
        <v>634</v>
      </c>
      <c r="C98" s="863"/>
      <c r="D98" s="863"/>
      <c r="E98" s="821"/>
      <c r="F98" s="859"/>
      <c r="G98" s="23"/>
      <c r="H98" s="4"/>
      <c r="I98" s="3"/>
    </row>
    <row r="99" spans="2:9" s="8" customFormat="1" ht="15.75" hidden="1" customHeight="1" x14ac:dyDescent="0.2">
      <c r="B99" s="872" t="s">
        <v>635</v>
      </c>
      <c r="C99" s="873"/>
      <c r="D99" s="200" t="s">
        <v>91</v>
      </c>
      <c r="E99" s="201">
        <f>G99*1.3</f>
        <v>103859.6</v>
      </c>
      <c r="F99" s="202" t="s">
        <v>80</v>
      </c>
      <c r="G99" s="149">
        <v>79892</v>
      </c>
      <c r="H99" s="4"/>
      <c r="I99" s="3"/>
    </row>
    <row r="100" spans="2:9" s="8" customFormat="1" ht="15.75" hidden="1" customHeight="1" thickBot="1" x14ac:dyDescent="0.25">
      <c r="B100" s="874" t="s">
        <v>636</v>
      </c>
      <c r="C100" s="875"/>
      <c r="D100" s="203" t="s">
        <v>91</v>
      </c>
      <c r="E100" s="204">
        <f>G100*1.3</f>
        <v>115399.7</v>
      </c>
      <c r="F100" s="205" t="s">
        <v>80</v>
      </c>
      <c r="G100" s="149">
        <v>88769</v>
      </c>
      <c r="H100" s="4"/>
      <c r="I100" s="3"/>
    </row>
    <row r="101" spans="2:9" s="8" customFormat="1" ht="15.75" hidden="1" customHeight="1" thickBot="1" x14ac:dyDescent="0.25">
      <c r="B101" s="858" t="s">
        <v>637</v>
      </c>
      <c r="C101" s="863"/>
      <c r="D101" s="863"/>
      <c r="E101" s="863"/>
      <c r="F101" s="859"/>
      <c r="G101" s="149"/>
      <c r="H101" s="4"/>
      <c r="I101" s="3"/>
    </row>
    <row r="102" spans="2:9" s="8" customFormat="1" ht="15.75" hidden="1" customHeight="1" x14ac:dyDescent="0.2">
      <c r="B102" s="876" t="s">
        <v>638</v>
      </c>
      <c r="C102" s="877"/>
      <c r="D102" s="206"/>
      <c r="E102" s="206"/>
      <c r="F102" s="207"/>
      <c r="G102" s="149"/>
      <c r="H102" s="4"/>
      <c r="I102" s="3"/>
    </row>
    <row r="103" spans="2:9" s="8" customFormat="1" ht="15.75" hidden="1" customHeight="1" x14ac:dyDescent="0.2">
      <c r="B103" s="615" t="s">
        <v>639</v>
      </c>
      <c r="C103" s="616"/>
      <c r="D103" s="208" t="s">
        <v>91</v>
      </c>
      <c r="E103" s="209">
        <f>G103*1.3</f>
        <v>14619.800000000001</v>
      </c>
      <c r="F103" s="207" t="s">
        <v>80</v>
      </c>
      <c r="G103" s="149">
        <v>11246</v>
      </c>
      <c r="H103" s="4"/>
      <c r="I103" s="3"/>
    </row>
    <row r="104" spans="2:9" s="8" customFormat="1" ht="15.75" hidden="1" customHeight="1" x14ac:dyDescent="0.2">
      <c r="B104" s="615" t="s">
        <v>640</v>
      </c>
      <c r="C104" s="616"/>
      <c r="D104" s="208" t="s">
        <v>91</v>
      </c>
      <c r="E104" s="209">
        <f t="shared" ref="E104:E115" si="2">G104*1.3</f>
        <v>25775.100000000002</v>
      </c>
      <c r="F104" s="207" t="s">
        <v>80</v>
      </c>
      <c r="G104" s="149">
        <v>19827</v>
      </c>
      <c r="H104" s="4"/>
      <c r="I104" s="3"/>
    </row>
    <row r="105" spans="2:9" s="8" customFormat="1" ht="15.75" hidden="1" customHeight="1" x14ac:dyDescent="0.2">
      <c r="B105" s="615" t="s">
        <v>641</v>
      </c>
      <c r="C105" s="616"/>
      <c r="D105" s="208" t="s">
        <v>91</v>
      </c>
      <c r="E105" s="209">
        <f t="shared" si="2"/>
        <v>18851.3</v>
      </c>
      <c r="F105" s="207" t="s">
        <v>80</v>
      </c>
      <c r="G105" s="149">
        <v>14501</v>
      </c>
      <c r="H105" s="4"/>
      <c r="I105" s="3"/>
    </row>
    <row r="106" spans="2:9" s="8" customFormat="1" ht="15.75" hidden="1" customHeight="1" x14ac:dyDescent="0.2">
      <c r="B106" s="615" t="s">
        <v>642</v>
      </c>
      <c r="C106" s="616"/>
      <c r="D106" s="208" t="s">
        <v>91</v>
      </c>
      <c r="E106" s="209">
        <f t="shared" si="2"/>
        <v>33081.1</v>
      </c>
      <c r="F106" s="207" t="s">
        <v>80</v>
      </c>
      <c r="G106" s="149">
        <v>25447</v>
      </c>
      <c r="H106" s="4"/>
      <c r="I106" s="3"/>
    </row>
    <row r="107" spans="2:9" s="8" customFormat="1" ht="15.75" hidden="1" customHeight="1" x14ac:dyDescent="0.2">
      <c r="B107" s="881" t="s">
        <v>643</v>
      </c>
      <c r="C107" s="882"/>
      <c r="D107" s="210"/>
      <c r="E107" s="209"/>
      <c r="F107" s="207"/>
      <c r="G107" s="149"/>
      <c r="H107" s="4"/>
      <c r="I107" s="3"/>
    </row>
    <row r="108" spans="2:9" s="8" customFormat="1" ht="15.75" hidden="1" customHeight="1" x14ac:dyDescent="0.2">
      <c r="B108" s="615" t="s">
        <v>644</v>
      </c>
      <c r="C108" s="616"/>
      <c r="D108" s="208" t="s">
        <v>91</v>
      </c>
      <c r="E108" s="209">
        <f t="shared" si="2"/>
        <v>17694.3</v>
      </c>
      <c r="F108" s="207" t="s">
        <v>80</v>
      </c>
      <c r="G108" s="149">
        <v>13611</v>
      </c>
      <c r="H108" s="4"/>
      <c r="I108" s="3"/>
    </row>
    <row r="109" spans="2:9" s="8" customFormat="1" ht="15.75" hidden="1" customHeight="1" x14ac:dyDescent="0.2">
      <c r="B109" s="615" t="s">
        <v>645</v>
      </c>
      <c r="C109" s="616"/>
      <c r="D109" s="208" t="s">
        <v>91</v>
      </c>
      <c r="E109" s="209">
        <f t="shared" si="2"/>
        <v>30771</v>
      </c>
      <c r="F109" s="207" t="s">
        <v>80</v>
      </c>
      <c r="G109" s="149">
        <v>23670</v>
      </c>
      <c r="H109" s="4"/>
      <c r="I109" s="3"/>
    </row>
    <row r="110" spans="2:9" s="8" customFormat="1" ht="15.75" hidden="1" customHeight="1" x14ac:dyDescent="0.2">
      <c r="B110" s="615" t="s">
        <v>646</v>
      </c>
      <c r="C110" s="616"/>
      <c r="D110" s="208" t="s">
        <v>91</v>
      </c>
      <c r="E110" s="209">
        <f t="shared" si="2"/>
        <v>20774</v>
      </c>
      <c r="F110" s="207" t="s">
        <v>80</v>
      </c>
      <c r="G110" s="149">
        <v>15980</v>
      </c>
      <c r="H110" s="4"/>
      <c r="I110" s="3"/>
    </row>
    <row r="111" spans="2:9" s="8" customFormat="1" ht="15.75" hidden="1" customHeight="1" x14ac:dyDescent="0.2">
      <c r="B111" s="615" t="s">
        <v>647</v>
      </c>
      <c r="C111" s="616"/>
      <c r="D111" s="208" t="s">
        <v>91</v>
      </c>
      <c r="E111" s="209">
        <f t="shared" si="2"/>
        <v>36545.599999999999</v>
      </c>
      <c r="F111" s="207" t="s">
        <v>80</v>
      </c>
      <c r="G111" s="149">
        <v>28112</v>
      </c>
      <c r="H111" s="4"/>
      <c r="I111" s="3"/>
    </row>
    <row r="112" spans="2:9" s="8" customFormat="1" ht="15.75" hidden="1" customHeight="1" x14ac:dyDescent="0.2">
      <c r="B112" s="881" t="s">
        <v>648</v>
      </c>
      <c r="C112" s="882"/>
      <c r="D112" s="210"/>
      <c r="E112" s="209"/>
      <c r="F112" s="207"/>
      <c r="G112" s="149"/>
      <c r="H112" s="4"/>
      <c r="I112" s="3"/>
    </row>
    <row r="113" spans="2:9" s="8" customFormat="1" ht="15.75" hidden="1" customHeight="1" x14ac:dyDescent="0.2">
      <c r="B113" s="615" t="s">
        <v>649</v>
      </c>
      <c r="C113" s="616"/>
      <c r="D113" s="208" t="s">
        <v>91</v>
      </c>
      <c r="E113" s="209">
        <f t="shared" si="2"/>
        <v>20389.2</v>
      </c>
      <c r="F113" s="207" t="s">
        <v>80</v>
      </c>
      <c r="G113" s="149">
        <v>15684</v>
      </c>
      <c r="H113" s="4"/>
      <c r="I113" s="3"/>
    </row>
    <row r="114" spans="2:9" s="8" customFormat="1" ht="16.5" hidden="1" customHeight="1" x14ac:dyDescent="0.2">
      <c r="B114" s="615" t="s">
        <v>650</v>
      </c>
      <c r="C114" s="616"/>
      <c r="D114" s="208" t="s">
        <v>91</v>
      </c>
      <c r="E114" s="209">
        <f t="shared" si="2"/>
        <v>35776</v>
      </c>
      <c r="F114" s="207" t="s">
        <v>80</v>
      </c>
      <c r="G114" s="149">
        <v>27520</v>
      </c>
      <c r="H114" s="4"/>
      <c r="I114" s="3"/>
    </row>
    <row r="115" spans="2:9" s="8" customFormat="1" ht="17.25" hidden="1" customHeight="1" x14ac:dyDescent="0.2">
      <c r="B115" s="615" t="s">
        <v>651</v>
      </c>
      <c r="C115" s="616"/>
      <c r="D115" s="208" t="s">
        <v>91</v>
      </c>
      <c r="E115" s="209">
        <f t="shared" si="2"/>
        <v>45006</v>
      </c>
      <c r="F115" s="207" t="s">
        <v>80</v>
      </c>
      <c r="G115" s="149">
        <v>34620</v>
      </c>
      <c r="H115" s="4"/>
      <c r="I115" s="3"/>
    </row>
    <row r="116" spans="2:9" s="8" customFormat="1" ht="18" hidden="1" customHeight="1" x14ac:dyDescent="0.2">
      <c r="B116" s="711" t="s">
        <v>652</v>
      </c>
      <c r="C116" s="783"/>
      <c r="D116" s="104" t="s">
        <v>287</v>
      </c>
      <c r="E116" s="187">
        <v>7890</v>
      </c>
      <c r="F116" s="211" t="s">
        <v>80</v>
      </c>
      <c r="G116" s="108">
        <v>6454</v>
      </c>
      <c r="H116" s="4"/>
      <c r="I116" s="3"/>
    </row>
  </sheetData>
  <sheetProtection password="9248" sheet="1" objects="1" scenarios="1"/>
  <mergeCells count="106">
    <mergeCell ref="B116:C116"/>
    <mergeCell ref="B110:C110"/>
    <mergeCell ref="B111:C111"/>
    <mergeCell ref="B112:C112"/>
    <mergeCell ref="B113:C113"/>
    <mergeCell ref="B114:C114"/>
    <mergeCell ref="B115:C115"/>
    <mergeCell ref="B104:C104"/>
    <mergeCell ref="B105:C105"/>
    <mergeCell ref="B106:C106"/>
    <mergeCell ref="B107:C107"/>
    <mergeCell ref="B108:C108"/>
    <mergeCell ref="B109:C109"/>
    <mergeCell ref="B98:F98"/>
    <mergeCell ref="B99:C99"/>
    <mergeCell ref="B100:C100"/>
    <mergeCell ref="B101:F101"/>
    <mergeCell ref="B102:C102"/>
    <mergeCell ref="B103:C103"/>
    <mergeCell ref="B92:C92"/>
    <mergeCell ref="B93:C93"/>
    <mergeCell ref="B94:C94"/>
    <mergeCell ref="B95:C95"/>
    <mergeCell ref="B96:C96"/>
    <mergeCell ref="B97:C97"/>
    <mergeCell ref="B86:C86"/>
    <mergeCell ref="B87:E87"/>
    <mergeCell ref="B88:C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F77"/>
    <mergeCell ref="B78:C78"/>
    <mergeCell ref="B79:C79"/>
    <mergeCell ref="B68:C68"/>
    <mergeCell ref="B69:C69"/>
    <mergeCell ref="B70:C70"/>
    <mergeCell ref="B71:C71"/>
    <mergeCell ref="B72:C72"/>
    <mergeCell ref="B73:C73"/>
    <mergeCell ref="B62:C62"/>
    <mergeCell ref="B63:F63"/>
    <mergeCell ref="B64:C64"/>
    <mergeCell ref="B65:C65"/>
    <mergeCell ref="B66:C66"/>
    <mergeCell ref="B67:C67"/>
    <mergeCell ref="B56:C56"/>
    <mergeCell ref="B57:C57"/>
    <mergeCell ref="B58:F58"/>
    <mergeCell ref="B59:C59"/>
    <mergeCell ref="B60:C60"/>
    <mergeCell ref="B61:C61"/>
    <mergeCell ref="B50:C50"/>
    <mergeCell ref="B51:C51"/>
    <mergeCell ref="B52:F52"/>
    <mergeCell ref="B53:C53"/>
    <mergeCell ref="B54:C54"/>
    <mergeCell ref="B55:C55"/>
    <mergeCell ref="B44:F44"/>
    <mergeCell ref="B45:F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F34"/>
    <mergeCell ref="B35:C35"/>
    <mergeCell ref="B36:C36"/>
    <mergeCell ref="B37:F37"/>
    <mergeCell ref="B29:C29"/>
    <mergeCell ref="B30:C30"/>
    <mergeCell ref="B31:C31"/>
    <mergeCell ref="B17:C17"/>
    <mergeCell ref="B20:C20"/>
    <mergeCell ref="B22:C22"/>
    <mergeCell ref="B23:C23"/>
    <mergeCell ref="B24:C24"/>
    <mergeCell ref="B25:C25"/>
    <mergeCell ref="B2:C2"/>
    <mergeCell ref="C11:E11"/>
    <mergeCell ref="B12:C12"/>
    <mergeCell ref="B14:F14"/>
    <mergeCell ref="B15:F15"/>
    <mergeCell ref="B16:C16"/>
    <mergeCell ref="B26:C26"/>
    <mergeCell ref="B27:C27"/>
    <mergeCell ref="B28:C28"/>
    <mergeCell ref="B18:C18"/>
    <mergeCell ref="B19:C19"/>
    <mergeCell ref="B21:C21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7"/>
  <sheetViews>
    <sheetView view="pageBreakPreview" topLeftCell="D1" zoomScaleNormal="100" workbookViewId="0">
      <pane ySplit="12" topLeftCell="A90" activePane="bottomLeft" state="frozen"/>
      <selection pane="bottomLeft" activeCell="E102" sqref="E102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hidden="1" customWidth="1"/>
    <col min="12" max="12" width="0" style="2" hidden="1" customWidth="1"/>
    <col min="13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4.75" customHeight="1" thickBot="1" x14ac:dyDescent="0.25">
      <c r="B13" s="92" t="s">
        <v>25</v>
      </c>
      <c r="C13" s="52"/>
      <c r="D13" s="52"/>
      <c r="E13" s="51"/>
      <c r="F13" s="50"/>
      <c r="G13" s="212"/>
      <c r="H13" s="48"/>
      <c r="I13" s="3"/>
    </row>
    <row r="14" spans="2:9" s="8" customFormat="1" ht="27.75" customHeight="1" thickBot="1" x14ac:dyDescent="0.25">
      <c r="B14" s="797" t="s">
        <v>653</v>
      </c>
      <c r="C14" s="798"/>
      <c r="D14" s="798"/>
      <c r="E14" s="798"/>
      <c r="F14" s="799"/>
      <c r="G14" s="151"/>
      <c r="H14" s="4"/>
      <c r="I14" s="3"/>
    </row>
    <row r="15" spans="2:9" s="8" customFormat="1" ht="19.5" customHeight="1" thickBot="1" x14ac:dyDescent="0.25">
      <c r="B15" s="658" t="s">
        <v>654</v>
      </c>
      <c r="C15" s="659"/>
      <c r="D15" s="659"/>
      <c r="E15" s="659"/>
      <c r="F15" s="661"/>
      <c r="G15" s="94"/>
      <c r="H15" s="4"/>
      <c r="I15" s="3"/>
    </row>
    <row r="16" spans="2:9" s="8" customFormat="1" ht="30.75" hidden="1" customHeight="1" x14ac:dyDescent="0.2">
      <c r="B16" s="710" t="s">
        <v>655</v>
      </c>
      <c r="C16" s="652"/>
      <c r="D16" s="22" t="s">
        <v>656</v>
      </c>
      <c r="E16" s="99">
        <v>639614</v>
      </c>
      <c r="F16" s="21"/>
      <c r="G16" s="23"/>
      <c r="H16" s="4"/>
      <c r="I16" s="3"/>
    </row>
    <row r="17" spans="2:9" s="8" customFormat="1" ht="31.5" customHeight="1" thickBot="1" x14ac:dyDescent="0.25">
      <c r="B17" s="623" t="s">
        <v>657</v>
      </c>
      <c r="C17" s="662"/>
      <c r="D17" s="20" t="s">
        <v>656</v>
      </c>
      <c r="E17" s="213">
        <f>'общий прайс'!E936</f>
        <v>895849.99999999988</v>
      </c>
      <c r="F17" s="14"/>
      <c r="G17" s="23">
        <v>693000</v>
      </c>
      <c r="H17" s="4"/>
      <c r="I17" s="3"/>
    </row>
    <row r="18" spans="2:9" s="8" customFormat="1" ht="30" hidden="1" customHeight="1" x14ac:dyDescent="0.2">
      <c r="B18" s="623" t="s">
        <v>658</v>
      </c>
      <c r="C18" s="662"/>
      <c r="D18" s="15" t="s">
        <v>656</v>
      </c>
      <c r="E18" s="213">
        <v>684419</v>
      </c>
      <c r="F18" s="14"/>
      <c r="G18" s="23"/>
      <c r="H18" s="4"/>
      <c r="I18" s="3"/>
    </row>
    <row r="19" spans="2:9" ht="31.5" hidden="1" customHeight="1" x14ac:dyDescent="0.2">
      <c r="B19" s="623" t="s">
        <v>659</v>
      </c>
      <c r="C19" s="662"/>
      <c r="D19" s="15" t="s">
        <v>656</v>
      </c>
      <c r="E19" s="213">
        <v>651281</v>
      </c>
      <c r="F19" s="14"/>
      <c r="G19" s="23"/>
    </row>
    <row r="20" spans="2:9" s="8" customFormat="1" ht="17.25" hidden="1" customHeight="1" x14ac:dyDescent="0.2">
      <c r="B20" s="623" t="s">
        <v>660</v>
      </c>
      <c r="C20" s="662"/>
      <c r="D20" s="15" t="s">
        <v>656</v>
      </c>
      <c r="E20" s="213">
        <v>659824</v>
      </c>
      <c r="F20" s="14"/>
      <c r="G20" s="23"/>
      <c r="H20" s="4"/>
      <c r="I20" s="3"/>
    </row>
    <row r="21" spans="2:9" s="8" customFormat="1" ht="15.75" hidden="1" customHeight="1" thickBot="1" x14ac:dyDescent="0.25">
      <c r="B21" s="711" t="s">
        <v>661</v>
      </c>
      <c r="C21" s="712"/>
      <c r="D21" s="104" t="s">
        <v>656</v>
      </c>
      <c r="E21" s="214">
        <v>684419</v>
      </c>
      <c r="F21" s="10"/>
      <c r="G21" s="23"/>
      <c r="H21" s="4"/>
      <c r="I21" s="3"/>
    </row>
    <row r="22" spans="2:9" s="8" customFormat="1" ht="16.5" customHeight="1" thickBot="1" x14ac:dyDescent="0.25">
      <c r="B22" s="632" t="s">
        <v>662</v>
      </c>
      <c r="C22" s="633"/>
      <c r="D22" s="633"/>
      <c r="E22" s="756"/>
      <c r="F22" s="634"/>
      <c r="G22" s="23"/>
      <c r="H22" s="4"/>
      <c r="I22" s="3"/>
    </row>
    <row r="23" spans="2:9" s="8" customFormat="1" ht="16.5" customHeight="1" x14ac:dyDescent="0.2">
      <c r="B23" s="766" t="s">
        <v>663</v>
      </c>
      <c r="C23" s="767"/>
      <c r="D23" s="39" t="s">
        <v>91</v>
      </c>
      <c r="E23" s="107">
        <f>'общий прайс'!E942</f>
        <v>4153.7999999999993</v>
      </c>
      <c r="F23" s="37"/>
      <c r="G23" s="175">
        <v>3259</v>
      </c>
      <c r="H23" s="4"/>
      <c r="I23" s="3"/>
    </row>
    <row r="24" spans="2:9" s="8" customFormat="1" ht="15.75" customHeight="1" x14ac:dyDescent="0.2">
      <c r="B24" s="629" t="s">
        <v>664</v>
      </c>
      <c r="C24" s="630"/>
      <c r="D24" s="34" t="s">
        <v>91</v>
      </c>
      <c r="E24" s="102">
        <f>'общий прайс'!E943</f>
        <v>2484</v>
      </c>
      <c r="F24" s="111"/>
      <c r="G24" s="215">
        <v>2236</v>
      </c>
      <c r="H24" s="4"/>
      <c r="I24" s="3"/>
    </row>
    <row r="25" spans="2:9" s="8" customFormat="1" ht="15.75" customHeight="1" thickBot="1" x14ac:dyDescent="0.25">
      <c r="B25" s="629" t="s">
        <v>665</v>
      </c>
      <c r="C25" s="630"/>
      <c r="D25" s="34" t="s">
        <v>91</v>
      </c>
      <c r="E25" s="469">
        <f>'общий прайс'!E944</f>
        <v>18533.399999999998</v>
      </c>
      <c r="F25" s="111"/>
      <c r="G25" s="140">
        <v>14388</v>
      </c>
      <c r="H25" s="4"/>
      <c r="I25" s="3"/>
    </row>
    <row r="26" spans="2:9" s="8" customFormat="1" ht="15.75" customHeight="1" thickBot="1" x14ac:dyDescent="0.25">
      <c r="B26" s="898" t="s">
        <v>1825</v>
      </c>
      <c r="C26" s="756"/>
      <c r="D26" s="633"/>
      <c r="E26" s="756"/>
      <c r="F26" s="634"/>
      <c r="G26" s="140"/>
      <c r="H26" s="4"/>
      <c r="I26" s="3"/>
    </row>
    <row r="27" spans="2:9" s="8" customFormat="1" ht="15.75" customHeight="1" x14ac:dyDescent="0.2">
      <c r="B27" s="766" t="s">
        <v>1826</v>
      </c>
      <c r="C27" s="767"/>
      <c r="D27" s="39" t="s">
        <v>91</v>
      </c>
      <c r="E27" s="107">
        <f>'общий прайс'!E946</f>
        <v>5700</v>
      </c>
      <c r="F27" s="515" t="s">
        <v>80</v>
      </c>
      <c r="G27" s="140"/>
      <c r="H27" s="4"/>
      <c r="I27" s="3"/>
    </row>
    <row r="28" spans="2:9" s="8" customFormat="1" ht="15.75" customHeight="1" x14ac:dyDescent="0.2">
      <c r="B28" s="623" t="s">
        <v>1827</v>
      </c>
      <c r="C28" s="624"/>
      <c r="D28" s="36" t="s">
        <v>91</v>
      </c>
      <c r="E28" s="102">
        <f>'общий прайс'!E947</f>
        <v>5550</v>
      </c>
      <c r="F28" s="515" t="s">
        <v>80</v>
      </c>
      <c r="G28" s="140"/>
      <c r="H28" s="4"/>
      <c r="I28" s="3"/>
    </row>
    <row r="29" spans="2:9" s="8" customFormat="1" ht="15.75" customHeight="1" x14ac:dyDescent="0.2">
      <c r="B29" s="623" t="s">
        <v>1828</v>
      </c>
      <c r="C29" s="624"/>
      <c r="D29" s="36" t="s">
        <v>91</v>
      </c>
      <c r="E29" s="102">
        <f>'общий прайс'!E948</f>
        <v>5650</v>
      </c>
      <c r="F29" s="515" t="s">
        <v>80</v>
      </c>
      <c r="G29" s="140"/>
      <c r="H29" s="4"/>
      <c r="I29" s="3"/>
    </row>
    <row r="30" spans="2:9" s="8" customFormat="1" ht="15.75" customHeight="1" x14ac:dyDescent="0.2">
      <c r="B30" s="623" t="s">
        <v>1830</v>
      </c>
      <c r="C30" s="624"/>
      <c r="D30" s="36" t="s">
        <v>91</v>
      </c>
      <c r="E30" s="102">
        <f>'общий прайс'!E949</f>
        <v>6650</v>
      </c>
      <c r="F30" s="515" t="s">
        <v>80</v>
      </c>
      <c r="G30" s="140"/>
      <c r="H30" s="4"/>
      <c r="I30" s="3"/>
    </row>
    <row r="31" spans="2:9" s="8" customFormat="1" ht="15.75" customHeight="1" x14ac:dyDescent="0.2">
      <c r="B31" s="623" t="s">
        <v>1831</v>
      </c>
      <c r="C31" s="624"/>
      <c r="D31" s="36" t="s">
        <v>91</v>
      </c>
      <c r="E31" s="102">
        <f>'общий прайс'!E950</f>
        <v>6450</v>
      </c>
      <c r="F31" s="515" t="s">
        <v>80</v>
      </c>
      <c r="G31" s="140"/>
      <c r="H31" s="4"/>
      <c r="I31" s="3"/>
    </row>
    <row r="32" spans="2:9" s="8" customFormat="1" ht="15.75" customHeight="1" x14ac:dyDescent="0.2">
      <c r="B32" s="623" t="s">
        <v>1829</v>
      </c>
      <c r="C32" s="624"/>
      <c r="D32" s="36" t="s">
        <v>91</v>
      </c>
      <c r="E32" s="102">
        <f>'общий прайс'!E951</f>
        <v>6550</v>
      </c>
      <c r="F32" s="515" t="s">
        <v>80</v>
      </c>
      <c r="G32" s="140"/>
      <c r="H32" s="4"/>
      <c r="I32" s="3"/>
    </row>
    <row r="33" spans="2:9" s="8" customFormat="1" ht="15.75" customHeight="1" x14ac:dyDescent="0.2">
      <c r="B33" s="623" t="s">
        <v>1832</v>
      </c>
      <c r="C33" s="624"/>
      <c r="D33" s="36" t="s">
        <v>91</v>
      </c>
      <c r="E33" s="102">
        <f>'общий прайс'!E952</f>
        <v>7000</v>
      </c>
      <c r="F33" s="515" t="s">
        <v>80</v>
      </c>
      <c r="G33" s="140"/>
      <c r="H33" s="4"/>
      <c r="I33" s="3"/>
    </row>
    <row r="34" spans="2:9" s="8" customFormat="1" ht="15.75" customHeight="1" x14ac:dyDescent="0.2">
      <c r="B34" s="623" t="s">
        <v>1833</v>
      </c>
      <c r="C34" s="624"/>
      <c r="D34" s="36" t="s">
        <v>91</v>
      </c>
      <c r="E34" s="102">
        <f>'общий прайс'!E953</f>
        <v>6800</v>
      </c>
      <c r="F34" s="515" t="s">
        <v>80</v>
      </c>
      <c r="G34" s="140"/>
      <c r="H34" s="4"/>
      <c r="I34" s="3"/>
    </row>
    <row r="35" spans="2:9" s="8" customFormat="1" ht="15.75" customHeight="1" x14ac:dyDescent="0.2">
      <c r="B35" s="623" t="s">
        <v>1834</v>
      </c>
      <c r="C35" s="624"/>
      <c r="D35" s="36" t="s">
        <v>91</v>
      </c>
      <c r="E35" s="102">
        <f>'общий прайс'!E954</f>
        <v>6900</v>
      </c>
      <c r="F35" s="515" t="s">
        <v>80</v>
      </c>
      <c r="G35" s="140"/>
      <c r="H35" s="4"/>
      <c r="I35" s="3"/>
    </row>
    <row r="36" spans="2:9" s="8" customFormat="1" ht="15.75" customHeight="1" x14ac:dyDescent="0.2">
      <c r="B36" s="623" t="s">
        <v>1835</v>
      </c>
      <c r="C36" s="624"/>
      <c r="D36" s="36" t="s">
        <v>91</v>
      </c>
      <c r="E36" s="102">
        <f>'общий прайс'!E955</f>
        <v>6050</v>
      </c>
      <c r="F36" s="515" t="s">
        <v>80</v>
      </c>
      <c r="G36" s="140"/>
      <c r="H36" s="4"/>
      <c r="I36" s="3"/>
    </row>
    <row r="37" spans="2:9" s="8" customFormat="1" ht="15.75" customHeight="1" x14ac:dyDescent="0.2">
      <c r="B37" s="623" t="s">
        <v>1836</v>
      </c>
      <c r="C37" s="624"/>
      <c r="D37" s="36" t="s">
        <v>91</v>
      </c>
      <c r="E37" s="102">
        <f>'общий прайс'!E956</f>
        <v>5900</v>
      </c>
      <c r="F37" s="515" t="s">
        <v>80</v>
      </c>
      <c r="G37" s="140"/>
      <c r="H37" s="4"/>
      <c r="I37" s="3"/>
    </row>
    <row r="38" spans="2:9" s="8" customFormat="1" ht="15.75" customHeight="1" x14ac:dyDescent="0.2">
      <c r="B38" s="623" t="s">
        <v>1837</v>
      </c>
      <c r="C38" s="624"/>
      <c r="D38" s="36" t="s">
        <v>91</v>
      </c>
      <c r="E38" s="102">
        <f>'общий прайс'!E957</f>
        <v>5950</v>
      </c>
      <c r="F38" s="515" t="s">
        <v>80</v>
      </c>
      <c r="G38" s="140"/>
      <c r="H38" s="4"/>
      <c r="I38" s="3"/>
    </row>
    <row r="39" spans="2:9" s="8" customFormat="1" ht="15.75" customHeight="1" x14ac:dyDescent="0.2">
      <c r="B39" s="623" t="s">
        <v>1838</v>
      </c>
      <c r="C39" s="624"/>
      <c r="D39" s="36" t="s">
        <v>91</v>
      </c>
      <c r="E39" s="102">
        <f>'общий прайс'!E958</f>
        <v>4450</v>
      </c>
      <c r="F39" s="515" t="s">
        <v>80</v>
      </c>
      <c r="G39" s="140"/>
      <c r="H39" s="4"/>
      <c r="I39" s="3"/>
    </row>
    <row r="40" spans="2:9" s="8" customFormat="1" ht="15.75" customHeight="1" x14ac:dyDescent="0.2">
      <c r="B40" s="623" t="s">
        <v>1839</v>
      </c>
      <c r="C40" s="624"/>
      <c r="D40" s="36" t="s">
        <v>91</v>
      </c>
      <c r="E40" s="102">
        <f>'общий прайс'!E959</f>
        <v>4350</v>
      </c>
      <c r="F40" s="515" t="s">
        <v>80</v>
      </c>
      <c r="G40" s="140"/>
      <c r="H40" s="4"/>
      <c r="I40" s="3"/>
    </row>
    <row r="41" spans="2:9" s="8" customFormat="1" ht="15.75" customHeight="1" x14ac:dyDescent="0.2">
      <c r="B41" s="623" t="s">
        <v>1840</v>
      </c>
      <c r="C41" s="624"/>
      <c r="D41" s="36" t="s">
        <v>91</v>
      </c>
      <c r="E41" s="102">
        <f>'общий прайс'!E960</f>
        <v>4450</v>
      </c>
      <c r="F41" s="515" t="s">
        <v>80</v>
      </c>
      <c r="G41" s="140"/>
      <c r="H41" s="4"/>
      <c r="I41" s="3"/>
    </row>
    <row r="42" spans="2:9" s="8" customFormat="1" ht="15.75" customHeight="1" x14ac:dyDescent="0.2">
      <c r="B42" s="623" t="s">
        <v>1841</v>
      </c>
      <c r="C42" s="624"/>
      <c r="D42" s="32" t="s">
        <v>34</v>
      </c>
      <c r="E42" s="102">
        <f>'общий прайс'!E961</f>
        <v>72400</v>
      </c>
      <c r="F42" s="515" t="s">
        <v>80</v>
      </c>
      <c r="G42" s="140"/>
      <c r="H42" s="4"/>
      <c r="I42" s="3"/>
    </row>
    <row r="43" spans="2:9" s="8" customFormat="1" ht="15.75" customHeight="1" x14ac:dyDescent="0.2">
      <c r="B43" s="623" t="s">
        <v>1842</v>
      </c>
      <c r="C43" s="624"/>
      <c r="D43" s="32" t="s">
        <v>34</v>
      </c>
      <c r="E43" s="102">
        <f>'общий прайс'!E962</f>
        <v>70600</v>
      </c>
      <c r="F43" s="515" t="s">
        <v>80</v>
      </c>
      <c r="G43" s="140"/>
      <c r="H43" s="4"/>
      <c r="I43" s="3"/>
    </row>
    <row r="44" spans="2:9" s="8" customFormat="1" ht="15.75" customHeight="1" thickBot="1" x14ac:dyDescent="0.25">
      <c r="B44" s="816" t="s">
        <v>1843</v>
      </c>
      <c r="C44" s="801"/>
      <c r="D44" s="114" t="s">
        <v>34</v>
      </c>
      <c r="E44" s="115">
        <f>'общий прайс'!E963</f>
        <v>71600</v>
      </c>
      <c r="F44" s="515" t="s">
        <v>80</v>
      </c>
      <c r="G44" s="140"/>
      <c r="H44" s="4"/>
      <c r="I44" s="3"/>
    </row>
    <row r="45" spans="2:9" s="8" customFormat="1" ht="18.75" hidden="1" customHeight="1" thickBot="1" x14ac:dyDescent="0.25">
      <c r="B45" s="645" t="s">
        <v>666</v>
      </c>
      <c r="C45" s="646"/>
      <c r="D45" s="646"/>
      <c r="E45" s="653"/>
      <c r="F45" s="647"/>
      <c r="G45" s="140"/>
      <c r="H45" s="4"/>
      <c r="I45" s="3"/>
    </row>
    <row r="46" spans="2:9" s="8" customFormat="1" ht="15.75" hidden="1" customHeight="1" x14ac:dyDescent="0.2">
      <c r="B46" s="613" t="s">
        <v>667</v>
      </c>
      <c r="C46" s="614"/>
      <c r="D46" s="39" t="s">
        <v>91</v>
      </c>
      <c r="E46" s="107">
        <f>'общий прайс'!E965</f>
        <v>3138.35</v>
      </c>
      <c r="F46" s="147" t="s">
        <v>80</v>
      </c>
      <c r="G46" s="140">
        <f>'общий прайс'!E965</f>
        <v>3138.35</v>
      </c>
      <c r="H46" s="4"/>
      <c r="I46" s="3"/>
    </row>
    <row r="47" spans="2:9" s="8" customFormat="1" ht="15.75" hidden="1" customHeight="1" x14ac:dyDescent="0.2">
      <c r="B47" s="625" t="s">
        <v>668</v>
      </c>
      <c r="C47" s="626"/>
      <c r="D47" s="32" t="s">
        <v>91</v>
      </c>
      <c r="E47" s="102">
        <f>'общий прайс'!E966</f>
        <v>3224.6</v>
      </c>
      <c r="F47" s="113" t="s">
        <v>80</v>
      </c>
      <c r="G47" s="140">
        <f>'общий прайс'!G966</f>
        <v>2804</v>
      </c>
      <c r="H47" s="4"/>
      <c r="I47" s="3"/>
    </row>
    <row r="48" spans="2:9" s="8" customFormat="1" ht="15.75" hidden="1" customHeight="1" x14ac:dyDescent="0.2">
      <c r="B48" s="625" t="s">
        <v>669</v>
      </c>
      <c r="C48" s="626"/>
      <c r="D48" s="32" t="s">
        <v>91</v>
      </c>
      <c r="E48" s="102">
        <f>'общий прайс'!E967</f>
        <v>3303.95</v>
      </c>
      <c r="F48" s="113" t="s">
        <v>80</v>
      </c>
      <c r="G48" s="140">
        <f>'общий прайс'!G967</f>
        <v>2873</v>
      </c>
      <c r="H48" s="4"/>
      <c r="I48" s="3"/>
    </row>
    <row r="49" spans="2:9" s="8" customFormat="1" ht="30" hidden="1" customHeight="1" thickBot="1" x14ac:dyDescent="0.25">
      <c r="B49" s="627" t="s">
        <v>670</v>
      </c>
      <c r="C49" s="628"/>
      <c r="D49" s="152" t="s">
        <v>91</v>
      </c>
      <c r="E49" s="115">
        <f>'общий прайс'!E968</f>
        <v>4733.3999999999996</v>
      </c>
      <c r="F49" s="216" t="s">
        <v>80</v>
      </c>
      <c r="G49" s="140">
        <f>'общий прайс'!G968</f>
        <v>4116</v>
      </c>
      <c r="H49" s="4"/>
      <c r="I49" s="3"/>
    </row>
    <row r="50" spans="2:9" s="8" customFormat="1" ht="15.75" hidden="1" customHeight="1" thickBot="1" x14ac:dyDescent="0.25">
      <c r="B50" s="632" t="s">
        <v>671</v>
      </c>
      <c r="C50" s="633"/>
      <c r="D50" s="633"/>
      <c r="E50" s="653"/>
      <c r="F50" s="634"/>
      <c r="G50" s="140"/>
      <c r="H50" s="4"/>
      <c r="I50" s="3"/>
    </row>
    <row r="51" spans="2:9" s="8" customFormat="1" ht="29.25" hidden="1" customHeight="1" x14ac:dyDescent="0.2">
      <c r="B51" s="613" t="s">
        <v>672</v>
      </c>
      <c r="C51" s="614"/>
      <c r="D51" s="217" t="s">
        <v>91</v>
      </c>
      <c r="E51" s="107">
        <f>'общий прайс'!E970</f>
        <v>4746.0499999999993</v>
      </c>
      <c r="F51" s="218" t="s">
        <v>80</v>
      </c>
      <c r="G51" s="140">
        <f>'общий прайс'!G970</f>
        <v>4127</v>
      </c>
      <c r="H51" s="4"/>
      <c r="I51" s="3"/>
    </row>
    <row r="52" spans="2:9" s="8" customFormat="1" ht="23.25" hidden="1" customHeight="1" x14ac:dyDescent="0.2">
      <c r="B52" s="617" t="s">
        <v>673</v>
      </c>
      <c r="C52" s="618"/>
      <c r="D52" s="219" t="s">
        <v>91</v>
      </c>
      <c r="E52" s="102">
        <f>'общий прайс'!E971</f>
        <v>3251.0499999999997</v>
      </c>
      <c r="F52" s="220" t="s">
        <v>80</v>
      </c>
      <c r="G52" s="140">
        <f>'общий прайс'!G971</f>
        <v>2827</v>
      </c>
      <c r="H52" s="4"/>
      <c r="I52" s="3"/>
    </row>
    <row r="53" spans="2:9" s="8" customFormat="1" ht="32.25" hidden="1" customHeight="1" x14ac:dyDescent="0.2">
      <c r="B53" s="615" t="s">
        <v>674</v>
      </c>
      <c r="C53" s="616"/>
      <c r="D53" s="150" t="s">
        <v>91</v>
      </c>
      <c r="E53" s="102">
        <f>'общий прайс'!E972</f>
        <v>4985.25</v>
      </c>
      <c r="F53" s="221" t="s">
        <v>80</v>
      </c>
      <c r="G53" s="140">
        <f>'общий прайс'!G972</f>
        <v>4335</v>
      </c>
      <c r="H53" s="4"/>
      <c r="I53" s="3"/>
    </row>
    <row r="54" spans="2:9" s="8" customFormat="1" ht="15.75" hidden="1" customHeight="1" thickBot="1" x14ac:dyDescent="0.25">
      <c r="B54" s="663" t="s">
        <v>675</v>
      </c>
      <c r="C54" s="664"/>
      <c r="D54" s="222" t="s">
        <v>91</v>
      </c>
      <c r="E54" s="115">
        <f>'общий прайс'!E973</f>
        <v>3430.45</v>
      </c>
      <c r="F54" s="223" t="s">
        <v>80</v>
      </c>
      <c r="G54" s="140">
        <f>'общий прайс'!G973</f>
        <v>2983</v>
      </c>
      <c r="H54" s="4"/>
      <c r="I54" s="3"/>
    </row>
    <row r="55" spans="2:9" s="8" customFormat="1" ht="18" hidden="1" customHeight="1" thickBot="1" x14ac:dyDescent="0.25">
      <c r="B55" s="632" t="s">
        <v>676</v>
      </c>
      <c r="C55" s="633"/>
      <c r="D55" s="633"/>
      <c r="E55" s="653"/>
      <c r="F55" s="634"/>
      <c r="G55" s="140"/>
      <c r="H55" s="4"/>
      <c r="I55" s="3"/>
    </row>
    <row r="56" spans="2:9" s="8" customFormat="1" ht="30" hidden="1" customHeight="1" x14ac:dyDescent="0.2">
      <c r="B56" s="613" t="s">
        <v>677</v>
      </c>
      <c r="C56" s="614"/>
      <c r="D56" s="217" t="s">
        <v>91</v>
      </c>
      <c r="E56" s="107">
        <f>'общий прайс'!E975</f>
        <v>4746.0499999999993</v>
      </c>
      <c r="F56" s="218" t="s">
        <v>80</v>
      </c>
      <c r="G56" s="140">
        <f>'общий прайс'!G975</f>
        <v>4127</v>
      </c>
      <c r="H56" s="4"/>
      <c r="I56" s="3"/>
    </row>
    <row r="57" spans="2:9" s="8" customFormat="1" ht="17.25" hidden="1" customHeight="1" x14ac:dyDescent="0.2">
      <c r="B57" s="625" t="s">
        <v>678</v>
      </c>
      <c r="C57" s="626"/>
      <c r="D57" s="224" t="s">
        <v>91</v>
      </c>
      <c r="E57" s="102">
        <f>'общий прайс'!E976</f>
        <v>3251.0499999999997</v>
      </c>
      <c r="F57" s="225" t="s">
        <v>80</v>
      </c>
      <c r="G57" s="140">
        <f>'общий прайс'!G976</f>
        <v>2827</v>
      </c>
      <c r="H57" s="4"/>
      <c r="I57" s="3"/>
    </row>
    <row r="58" spans="2:9" s="8" customFormat="1" ht="30.75" hidden="1" customHeight="1" x14ac:dyDescent="0.2">
      <c r="B58" s="615" t="s">
        <v>679</v>
      </c>
      <c r="C58" s="616"/>
      <c r="D58" s="150" t="s">
        <v>91</v>
      </c>
      <c r="E58" s="102">
        <f>'общий прайс'!E977</f>
        <v>4985.25</v>
      </c>
      <c r="F58" s="221" t="s">
        <v>80</v>
      </c>
      <c r="G58" s="140">
        <f>'общий прайс'!G977</f>
        <v>4335</v>
      </c>
      <c r="H58" s="4"/>
      <c r="I58" s="3"/>
    </row>
    <row r="59" spans="2:9" s="8" customFormat="1" ht="18" hidden="1" customHeight="1" thickBot="1" x14ac:dyDescent="0.25">
      <c r="B59" s="663" t="s">
        <v>680</v>
      </c>
      <c r="C59" s="664"/>
      <c r="D59" s="222" t="s">
        <v>91</v>
      </c>
      <c r="E59" s="115">
        <f>'общий прайс'!E978</f>
        <v>3380.9999999999995</v>
      </c>
      <c r="F59" s="223" t="s">
        <v>80</v>
      </c>
      <c r="G59" s="140">
        <f>'общий прайс'!G978</f>
        <v>2940</v>
      </c>
      <c r="H59" s="4"/>
      <c r="I59" s="3"/>
    </row>
    <row r="60" spans="2:9" s="8" customFormat="1" ht="16.5" customHeight="1" thickBot="1" x14ac:dyDescent="0.25">
      <c r="B60" s="883" t="s">
        <v>681</v>
      </c>
      <c r="C60" s="884"/>
      <c r="D60" s="884"/>
      <c r="E60" s="884"/>
      <c r="F60" s="885"/>
      <c r="G60" s="226"/>
      <c r="H60" s="4"/>
      <c r="I60" s="3"/>
    </row>
    <row r="61" spans="2:9" s="8" customFormat="1" ht="29.25" customHeight="1" x14ac:dyDescent="0.2">
      <c r="B61" s="613" t="s">
        <v>682</v>
      </c>
      <c r="C61" s="614"/>
      <c r="D61" s="217" t="s">
        <v>34</v>
      </c>
      <c r="E61" s="107">
        <f>'общий прайс'!E980</f>
        <v>162099.6</v>
      </c>
      <c r="F61" s="227" t="s">
        <v>80</v>
      </c>
      <c r="G61" s="136">
        <f>'общий прайс'!G980</f>
        <v>135083</v>
      </c>
      <c r="H61" s="4"/>
      <c r="I61" s="3"/>
    </row>
    <row r="62" spans="2:9" s="8" customFormat="1" ht="17.25" customHeight="1" x14ac:dyDescent="0.2">
      <c r="B62" s="615" t="s">
        <v>683</v>
      </c>
      <c r="C62" s="616"/>
      <c r="D62" s="150" t="s">
        <v>34</v>
      </c>
      <c r="E62" s="102">
        <f>'общий прайс'!E981</f>
        <v>152235.6</v>
      </c>
      <c r="F62" s="228" t="s">
        <v>80</v>
      </c>
      <c r="G62" s="136"/>
      <c r="H62" s="4"/>
      <c r="I62" s="3"/>
    </row>
    <row r="63" spans="2:9" s="8" customFormat="1" ht="18" customHeight="1" x14ac:dyDescent="0.2">
      <c r="B63" s="615" t="s">
        <v>1679</v>
      </c>
      <c r="C63" s="616"/>
      <c r="D63" s="470" t="s">
        <v>34</v>
      </c>
      <c r="E63" s="102">
        <f>'общий прайс'!E982</f>
        <v>154106.4</v>
      </c>
      <c r="F63" s="228" t="s">
        <v>80</v>
      </c>
      <c r="G63" s="136"/>
      <c r="H63" s="4"/>
      <c r="I63" s="3"/>
    </row>
    <row r="64" spans="2:9" s="8" customFormat="1" ht="18" customHeight="1" x14ac:dyDescent="0.2">
      <c r="B64" s="615" t="s">
        <v>684</v>
      </c>
      <c r="C64" s="616"/>
      <c r="D64" s="150" t="s">
        <v>34</v>
      </c>
      <c r="E64" s="102">
        <f>'общий прайс'!E983</f>
        <v>151010.4</v>
      </c>
      <c r="F64" s="228" t="s">
        <v>80</v>
      </c>
      <c r="G64" s="136">
        <f>'общий прайс'!G981</f>
        <v>126863</v>
      </c>
      <c r="H64" s="4"/>
      <c r="I64" s="3"/>
    </row>
    <row r="65" spans="2:9" s="8" customFormat="1" ht="18" customHeight="1" x14ac:dyDescent="0.2">
      <c r="B65" s="615" t="s">
        <v>1680</v>
      </c>
      <c r="C65" s="616"/>
      <c r="D65" s="150" t="s">
        <v>34</v>
      </c>
      <c r="E65" s="102">
        <f>'общий прайс'!E984</f>
        <v>166494</v>
      </c>
      <c r="F65" s="228" t="s">
        <v>80</v>
      </c>
      <c r="G65" s="136">
        <f>'общий прайс'!G983</f>
        <v>125842</v>
      </c>
      <c r="H65" s="4"/>
      <c r="I65" s="3"/>
    </row>
    <row r="66" spans="2:9" s="8" customFormat="1" ht="32.25" customHeight="1" thickBot="1" x14ac:dyDescent="0.25">
      <c r="B66" s="663" t="s">
        <v>685</v>
      </c>
      <c r="C66" s="664"/>
      <c r="D66" s="404" t="s">
        <v>34</v>
      </c>
      <c r="E66" s="397">
        <f>'общий прайс'!E985</f>
        <v>243916.79999999999</v>
      </c>
      <c r="F66" s="501" t="s">
        <v>80</v>
      </c>
      <c r="G66" s="136"/>
      <c r="H66" s="4"/>
      <c r="I66" s="3"/>
    </row>
    <row r="67" spans="2:9" s="8" customFormat="1" ht="18.75" customHeight="1" thickBot="1" x14ac:dyDescent="0.25">
      <c r="B67" s="645" t="s">
        <v>686</v>
      </c>
      <c r="C67" s="646"/>
      <c r="D67" s="646"/>
      <c r="E67" s="646"/>
      <c r="F67" s="647"/>
      <c r="G67" s="151"/>
      <c r="H67" s="4"/>
      <c r="I67" s="3"/>
    </row>
    <row r="68" spans="2:9" s="8" customFormat="1" ht="15.75" customHeight="1" x14ac:dyDescent="0.2">
      <c r="B68" s="766" t="s">
        <v>687</v>
      </c>
      <c r="C68" s="767"/>
      <c r="D68" s="39" t="s">
        <v>91</v>
      </c>
      <c r="E68" s="38">
        <f>'общий прайс'!E987</f>
        <v>31447.199999999997</v>
      </c>
      <c r="F68" s="147"/>
      <c r="G68" s="229">
        <v>26006</v>
      </c>
      <c r="H68" s="4"/>
      <c r="I68" s="3"/>
    </row>
    <row r="69" spans="2:9" s="8" customFormat="1" ht="15.75" customHeight="1" x14ac:dyDescent="0.2">
      <c r="B69" s="623" t="s">
        <v>688</v>
      </c>
      <c r="C69" s="624"/>
      <c r="D69" s="32" t="s">
        <v>91</v>
      </c>
      <c r="E69" s="31">
        <f>'общий прайс'!E988</f>
        <v>27086.399999999998</v>
      </c>
      <c r="F69" s="113"/>
      <c r="G69" s="149">
        <v>23809</v>
      </c>
      <c r="H69" s="4"/>
      <c r="I69" s="3"/>
    </row>
    <row r="70" spans="2:9" s="8" customFormat="1" ht="15.75" customHeight="1" x14ac:dyDescent="0.2">
      <c r="B70" s="615" t="s">
        <v>689</v>
      </c>
      <c r="C70" s="616"/>
      <c r="D70" s="32" t="s">
        <v>34</v>
      </c>
      <c r="E70" s="31">
        <f>'общий прайс'!E989</f>
        <v>21813.599999999999</v>
      </c>
      <c r="F70" s="113" t="s">
        <v>80</v>
      </c>
      <c r="G70" s="149">
        <v>18178</v>
      </c>
      <c r="H70" s="4"/>
      <c r="I70" s="3"/>
    </row>
    <row r="71" spans="2:9" s="8" customFormat="1" ht="15.75" customHeight="1" x14ac:dyDescent="0.2">
      <c r="B71" s="615" t="s">
        <v>690</v>
      </c>
      <c r="C71" s="616"/>
      <c r="D71" s="32" t="s">
        <v>34</v>
      </c>
      <c r="E71" s="31">
        <f>'общий прайс'!E990</f>
        <v>12265.199999999999</v>
      </c>
      <c r="F71" s="113" t="s">
        <v>80</v>
      </c>
      <c r="G71" s="149">
        <v>10221</v>
      </c>
      <c r="H71" s="4"/>
      <c r="I71" s="3"/>
    </row>
    <row r="72" spans="2:9" s="8" customFormat="1" ht="15.75" customHeight="1" x14ac:dyDescent="0.2">
      <c r="B72" s="615" t="s">
        <v>691</v>
      </c>
      <c r="C72" s="616"/>
      <c r="D72" s="32" t="s">
        <v>34</v>
      </c>
      <c r="E72" s="31">
        <f>'общий прайс'!E991</f>
        <v>16580.399999999998</v>
      </c>
      <c r="F72" s="113" t="s">
        <v>80</v>
      </c>
      <c r="G72" s="149">
        <v>13817</v>
      </c>
      <c r="H72" s="4"/>
      <c r="I72" s="3"/>
    </row>
    <row r="73" spans="2:9" s="8" customFormat="1" ht="15.75" customHeight="1" x14ac:dyDescent="0.2">
      <c r="B73" s="615" t="s">
        <v>692</v>
      </c>
      <c r="C73" s="616"/>
      <c r="D73" s="32" t="s">
        <v>34</v>
      </c>
      <c r="E73" s="31">
        <f>'общий прайс'!E992</f>
        <v>10149.6</v>
      </c>
      <c r="F73" s="113" t="s">
        <v>80</v>
      </c>
      <c r="G73" s="149">
        <v>8458</v>
      </c>
      <c r="H73" s="4"/>
      <c r="I73" s="3"/>
    </row>
    <row r="74" spans="2:9" s="8" customFormat="1" ht="15.75" customHeight="1" x14ac:dyDescent="0.2">
      <c r="B74" s="615" t="s">
        <v>693</v>
      </c>
      <c r="C74" s="616"/>
      <c r="D74" s="32" t="s">
        <v>34</v>
      </c>
      <c r="E74" s="31">
        <f>'общий прайс'!E993</f>
        <v>22711.200000000001</v>
      </c>
      <c r="F74" s="113" t="s">
        <v>80</v>
      </c>
      <c r="G74" s="149">
        <v>18926</v>
      </c>
      <c r="H74" s="4"/>
      <c r="I74" s="3"/>
    </row>
    <row r="75" spans="2:9" s="8" customFormat="1" ht="15.75" customHeight="1" x14ac:dyDescent="0.2">
      <c r="B75" s="615" t="s">
        <v>694</v>
      </c>
      <c r="C75" s="616"/>
      <c r="D75" s="32" t="s">
        <v>34</v>
      </c>
      <c r="E75" s="31">
        <f>'общий прайс'!E994</f>
        <v>16194</v>
      </c>
      <c r="F75" s="113" t="s">
        <v>80</v>
      </c>
      <c r="G75" s="149">
        <v>13495</v>
      </c>
      <c r="H75" s="4"/>
      <c r="I75" s="3"/>
    </row>
    <row r="76" spans="2:9" s="8" customFormat="1" ht="15.75" customHeight="1" x14ac:dyDescent="0.2">
      <c r="B76" s="615" t="s">
        <v>695</v>
      </c>
      <c r="C76" s="616"/>
      <c r="D76" s="32" t="s">
        <v>34</v>
      </c>
      <c r="E76" s="31">
        <f>'общий прайс'!E995</f>
        <v>12404.4</v>
      </c>
      <c r="F76" s="113" t="s">
        <v>80</v>
      </c>
      <c r="G76" s="149">
        <v>10337</v>
      </c>
      <c r="H76" s="4"/>
      <c r="I76" s="3"/>
    </row>
    <row r="77" spans="2:9" s="8" customFormat="1" ht="15.75" customHeight="1" x14ac:dyDescent="0.2">
      <c r="B77" s="615" t="s">
        <v>696</v>
      </c>
      <c r="C77" s="616"/>
      <c r="D77" s="32" t="s">
        <v>34</v>
      </c>
      <c r="E77" s="31">
        <f>'общий прайс'!E996</f>
        <v>17312.399999999998</v>
      </c>
      <c r="F77" s="113" t="s">
        <v>80</v>
      </c>
      <c r="G77" s="149">
        <v>14427</v>
      </c>
      <c r="H77" s="4"/>
      <c r="I77" s="3"/>
    </row>
    <row r="78" spans="2:9" s="8" customFormat="1" ht="15.75" customHeight="1" x14ac:dyDescent="0.2">
      <c r="B78" s="615" t="s">
        <v>697</v>
      </c>
      <c r="C78" s="616"/>
      <c r="D78" s="32" t="s">
        <v>34</v>
      </c>
      <c r="E78" s="31">
        <f>'общий прайс'!E997</f>
        <v>23268</v>
      </c>
      <c r="F78" s="113" t="s">
        <v>80</v>
      </c>
      <c r="G78" s="149">
        <v>19390</v>
      </c>
      <c r="H78" s="4"/>
      <c r="I78" s="3"/>
    </row>
    <row r="79" spans="2:9" s="8" customFormat="1" ht="15.75" customHeight="1" x14ac:dyDescent="0.2">
      <c r="B79" s="615" t="s">
        <v>698</v>
      </c>
      <c r="C79" s="616"/>
      <c r="D79" s="32" t="s">
        <v>34</v>
      </c>
      <c r="E79" s="31">
        <f>'общий прайс'!E998</f>
        <v>25130.399999999998</v>
      </c>
      <c r="F79" s="113" t="s">
        <v>80</v>
      </c>
      <c r="G79" s="149">
        <v>20942</v>
      </c>
      <c r="H79" s="4"/>
      <c r="I79" s="3"/>
    </row>
    <row r="80" spans="2:9" s="8" customFormat="1" ht="15.75" customHeight="1" x14ac:dyDescent="0.2">
      <c r="B80" s="615" t="s">
        <v>699</v>
      </c>
      <c r="C80" s="616"/>
      <c r="D80" s="32" t="s">
        <v>34</v>
      </c>
      <c r="E80" s="31">
        <f>'общий прайс'!E999</f>
        <v>24870</v>
      </c>
      <c r="F80" s="113" t="s">
        <v>80</v>
      </c>
      <c r="G80" s="149">
        <v>20725</v>
      </c>
      <c r="H80" s="4"/>
      <c r="I80" s="3"/>
    </row>
    <row r="81" spans="2:9" s="8" customFormat="1" ht="15.75" customHeight="1" x14ac:dyDescent="0.2">
      <c r="B81" s="615" t="s">
        <v>700</v>
      </c>
      <c r="C81" s="616"/>
      <c r="D81" s="32" t="s">
        <v>34</v>
      </c>
      <c r="E81" s="31">
        <f>'общий прайс'!E1000</f>
        <v>17756.399999999998</v>
      </c>
      <c r="F81" s="113" t="s">
        <v>80</v>
      </c>
      <c r="G81" s="149">
        <v>14797</v>
      </c>
      <c r="H81" s="4"/>
      <c r="I81" s="3"/>
    </row>
    <row r="82" spans="2:9" s="8" customFormat="1" ht="15.75" customHeight="1" x14ac:dyDescent="0.2">
      <c r="B82" s="615" t="s">
        <v>701</v>
      </c>
      <c r="C82" s="616"/>
      <c r="D82" s="32" t="s">
        <v>34</v>
      </c>
      <c r="E82" s="31">
        <f>'общий прайс'!E1001</f>
        <v>25372.799999999999</v>
      </c>
      <c r="F82" s="113" t="s">
        <v>80</v>
      </c>
      <c r="G82" s="149">
        <v>21144</v>
      </c>
      <c r="H82" s="4"/>
      <c r="I82" s="3"/>
    </row>
    <row r="83" spans="2:9" s="8" customFormat="1" ht="15.75" customHeight="1" x14ac:dyDescent="0.2">
      <c r="B83" s="623" t="s">
        <v>702</v>
      </c>
      <c r="C83" s="624"/>
      <c r="D83" s="32" t="s">
        <v>34</v>
      </c>
      <c r="E83" s="31">
        <f>'общий прайс'!E1002</f>
        <v>21370.799999999999</v>
      </c>
      <c r="F83" s="113" t="s">
        <v>80</v>
      </c>
      <c r="G83" s="151">
        <v>17809</v>
      </c>
      <c r="H83" s="4"/>
      <c r="I83" s="3"/>
    </row>
    <row r="84" spans="2:9" s="8" customFormat="1" ht="15.75" customHeight="1" x14ac:dyDescent="0.2">
      <c r="B84" s="615" t="s">
        <v>703</v>
      </c>
      <c r="C84" s="616"/>
      <c r="D84" s="32" t="s">
        <v>34</v>
      </c>
      <c r="E84" s="31">
        <f>'общий прайс'!E1003</f>
        <v>8102.4</v>
      </c>
      <c r="F84" s="113" t="s">
        <v>80</v>
      </c>
      <c r="G84" s="151">
        <v>6828</v>
      </c>
      <c r="H84" s="4"/>
      <c r="I84" s="3"/>
    </row>
    <row r="85" spans="2:9" s="8" customFormat="1" ht="15.75" customHeight="1" x14ac:dyDescent="0.2">
      <c r="B85" s="615" t="s">
        <v>704</v>
      </c>
      <c r="C85" s="616"/>
      <c r="D85" s="32" t="s">
        <v>34</v>
      </c>
      <c r="E85" s="31">
        <f>'общий прайс'!E1004</f>
        <v>9817.1999999999989</v>
      </c>
      <c r="F85" s="113" t="s">
        <v>80</v>
      </c>
      <c r="G85" s="151">
        <v>8181</v>
      </c>
      <c r="H85" s="4"/>
      <c r="I85" s="3"/>
    </row>
    <row r="86" spans="2:9" s="8" customFormat="1" ht="18" customHeight="1" x14ac:dyDescent="0.2">
      <c r="B86" s="615" t="s">
        <v>705</v>
      </c>
      <c r="C86" s="616"/>
      <c r="D86" s="34" t="s">
        <v>34</v>
      </c>
      <c r="E86" s="31">
        <f>'общий прайс'!E1005</f>
        <v>11582.4</v>
      </c>
      <c r="F86" s="113" t="s">
        <v>80</v>
      </c>
      <c r="G86" s="151">
        <v>9968</v>
      </c>
      <c r="H86" s="4"/>
      <c r="I86" s="3"/>
    </row>
    <row r="87" spans="2:9" s="8" customFormat="1" ht="15.75" customHeight="1" thickBot="1" x14ac:dyDescent="0.25">
      <c r="B87" s="663" t="s">
        <v>706</v>
      </c>
      <c r="C87" s="664"/>
      <c r="D87" s="114" t="s">
        <v>34</v>
      </c>
      <c r="E87" s="28">
        <f>'общий прайс'!E1006</f>
        <v>18854.399999999998</v>
      </c>
      <c r="F87" s="116" t="s">
        <v>80</v>
      </c>
      <c r="G87" s="151">
        <v>14895</v>
      </c>
      <c r="H87" s="4"/>
      <c r="I87" s="3"/>
    </row>
    <row r="88" spans="2:9" s="8" customFormat="1" ht="15.75" customHeight="1" thickBot="1" x14ac:dyDescent="0.25">
      <c r="B88" s="632" t="s">
        <v>707</v>
      </c>
      <c r="C88" s="633"/>
      <c r="D88" s="633"/>
      <c r="E88" s="646"/>
      <c r="F88" s="634"/>
      <c r="G88" s="94"/>
      <c r="H88" s="4"/>
      <c r="I88" s="3"/>
    </row>
    <row r="89" spans="2:9" s="8" customFormat="1" ht="15.75" hidden="1" customHeight="1" x14ac:dyDescent="0.2">
      <c r="B89" s="613" t="s">
        <v>708</v>
      </c>
      <c r="C89" s="614"/>
      <c r="D89" s="22" t="s">
        <v>709</v>
      </c>
      <c r="E89" s="38">
        <f>G89*1.2</f>
        <v>66091.199999999997</v>
      </c>
      <c r="F89" s="182"/>
      <c r="G89" s="149">
        <v>55076</v>
      </c>
      <c r="H89" s="4"/>
      <c r="I89" s="3"/>
    </row>
    <row r="90" spans="2:9" s="8" customFormat="1" ht="15.75" customHeight="1" x14ac:dyDescent="0.2">
      <c r="B90" s="625" t="s">
        <v>710</v>
      </c>
      <c r="C90" s="626"/>
      <c r="D90" s="101" t="s">
        <v>709</v>
      </c>
      <c r="E90" s="174">
        <f>'общий прайс'!E1009</f>
        <v>80178</v>
      </c>
      <c r="F90" s="199"/>
      <c r="G90" s="230">
        <v>65119</v>
      </c>
      <c r="H90" s="4"/>
      <c r="I90" s="3"/>
    </row>
    <row r="91" spans="2:9" s="8" customFormat="1" ht="15.75" customHeight="1" x14ac:dyDescent="0.2">
      <c r="B91" s="625" t="s">
        <v>711</v>
      </c>
      <c r="C91" s="626"/>
      <c r="D91" s="231" t="s">
        <v>709</v>
      </c>
      <c r="E91" s="174">
        <f>'общий прайс'!E1010</f>
        <v>70873.16</v>
      </c>
      <c r="F91" s="232"/>
      <c r="G91" s="233">
        <v>67524</v>
      </c>
      <c r="H91" s="4"/>
      <c r="I91" s="3"/>
    </row>
    <row r="92" spans="2:9" s="8" customFormat="1" ht="15.75" customHeight="1" x14ac:dyDescent="0.2">
      <c r="B92" s="615" t="s">
        <v>712</v>
      </c>
      <c r="C92" s="616"/>
      <c r="D92" s="15" t="s">
        <v>709</v>
      </c>
      <c r="E92" s="174">
        <f>'общий прайс'!E1011</f>
        <v>83370.399999999994</v>
      </c>
      <c r="F92" s="113"/>
      <c r="G92" s="151">
        <v>66899</v>
      </c>
      <c r="H92" s="4"/>
      <c r="I92" s="3"/>
    </row>
    <row r="93" spans="2:9" s="8" customFormat="1" ht="15.75" customHeight="1" x14ac:dyDescent="0.2">
      <c r="B93" s="615" t="s">
        <v>713</v>
      </c>
      <c r="C93" s="616"/>
      <c r="D93" s="15" t="s">
        <v>709</v>
      </c>
      <c r="E93" s="174">
        <f>'общий прайс'!E1012</f>
        <v>115014.95</v>
      </c>
      <c r="F93" s="113"/>
      <c r="G93" s="151">
        <v>94955</v>
      </c>
      <c r="H93" s="4"/>
      <c r="I93" s="3"/>
    </row>
    <row r="94" spans="2:9" s="8" customFormat="1" ht="15.75" customHeight="1" x14ac:dyDescent="0.2">
      <c r="B94" s="615" t="s">
        <v>714</v>
      </c>
      <c r="C94" s="616"/>
      <c r="D94" s="15" t="s">
        <v>709</v>
      </c>
      <c r="E94" s="174">
        <f>'общий прайс'!E1013</f>
        <v>149634.54999999999</v>
      </c>
      <c r="F94" s="113"/>
      <c r="G94" s="151">
        <v>120100</v>
      </c>
      <c r="H94" s="4"/>
      <c r="I94" s="3"/>
    </row>
    <row r="95" spans="2:9" s="8" customFormat="1" ht="15.75" customHeight="1" x14ac:dyDescent="0.2">
      <c r="B95" s="615" t="s">
        <v>715</v>
      </c>
      <c r="C95" s="616"/>
      <c r="D95" s="15" t="s">
        <v>709</v>
      </c>
      <c r="E95" s="174">
        <f>'общий прайс'!E1014</f>
        <v>178986</v>
      </c>
      <c r="F95" s="113"/>
      <c r="G95" s="151">
        <v>150131</v>
      </c>
      <c r="H95" s="4"/>
      <c r="I95" s="3"/>
    </row>
    <row r="96" spans="2:9" s="8" customFormat="1" ht="15.75" customHeight="1" x14ac:dyDescent="0.2">
      <c r="B96" s="615" t="s">
        <v>716</v>
      </c>
      <c r="C96" s="616"/>
      <c r="D96" s="15" t="s">
        <v>709</v>
      </c>
      <c r="E96" s="174">
        <f>'общий прайс'!E1015</f>
        <v>208176.44999999998</v>
      </c>
      <c r="F96" s="113"/>
      <c r="G96" s="151">
        <v>172558</v>
      </c>
      <c r="H96" s="4"/>
      <c r="I96" s="3"/>
    </row>
    <row r="97" spans="2:9" s="8" customFormat="1" ht="15" customHeight="1" x14ac:dyDescent="0.2">
      <c r="B97" s="615" t="s">
        <v>717</v>
      </c>
      <c r="C97" s="616"/>
      <c r="D97" s="15" t="s">
        <v>709</v>
      </c>
      <c r="E97" s="174">
        <f>'общий прайс'!E1016</f>
        <v>258102.55</v>
      </c>
      <c r="F97" s="113"/>
      <c r="G97" s="151">
        <v>220774</v>
      </c>
      <c r="H97" s="4"/>
      <c r="I97" s="3"/>
    </row>
    <row r="98" spans="2:9" ht="17.25" customHeight="1" thickBot="1" x14ac:dyDescent="0.25">
      <c r="B98" s="663" t="s">
        <v>718</v>
      </c>
      <c r="C98" s="664"/>
      <c r="D98" s="188" t="s">
        <v>709</v>
      </c>
      <c r="E98" s="174">
        <f>'общий прайс'!E1017</f>
        <v>315112.64999999997</v>
      </c>
      <c r="F98" s="234"/>
      <c r="G98" s="235">
        <v>258833</v>
      </c>
    </row>
    <row r="99" spans="2:9" ht="15.75" customHeight="1" thickBot="1" x14ac:dyDescent="0.25">
      <c r="B99" s="658" t="s">
        <v>719</v>
      </c>
      <c r="C99" s="659"/>
      <c r="D99" s="659"/>
      <c r="E99" s="660"/>
      <c r="F99" s="661"/>
      <c r="G99" s="170"/>
    </row>
    <row r="100" spans="2:9" ht="15.75" customHeight="1" x14ac:dyDescent="0.2">
      <c r="B100" s="766" t="s">
        <v>1638</v>
      </c>
      <c r="C100" s="767"/>
      <c r="D100" s="22" t="s">
        <v>153</v>
      </c>
      <c r="E100" s="107">
        <f>'общий прайс'!E1019</f>
        <v>37573.199999999997</v>
      </c>
      <c r="F100" s="38"/>
      <c r="G100" s="110">
        <v>30064</v>
      </c>
    </row>
    <row r="101" spans="2:9" ht="15.75" customHeight="1" x14ac:dyDescent="0.2">
      <c r="B101" s="710" t="s">
        <v>1857</v>
      </c>
      <c r="C101" s="880"/>
      <c r="D101" s="101" t="s">
        <v>91</v>
      </c>
      <c r="E101" s="394">
        <f>'общий прайс'!E1020</f>
        <v>41805.599999999999</v>
      </c>
      <c r="F101" s="174"/>
      <c r="G101" s="110">
        <v>31212</v>
      </c>
    </row>
    <row r="102" spans="2:9" ht="17.25" customHeight="1" x14ac:dyDescent="0.2">
      <c r="B102" s="623" t="s">
        <v>1572</v>
      </c>
      <c r="C102" s="624"/>
      <c r="D102" s="15" t="s">
        <v>417</v>
      </c>
      <c r="E102" s="394">
        <f>'общий прайс'!E1021</f>
        <v>283033.2</v>
      </c>
      <c r="F102" s="31"/>
      <c r="G102" s="151">
        <v>212479</v>
      </c>
    </row>
    <row r="103" spans="2:9" ht="15.75" customHeight="1" x14ac:dyDescent="0.2">
      <c r="B103" s="623" t="s">
        <v>1639</v>
      </c>
      <c r="C103" s="624"/>
      <c r="D103" s="15" t="s">
        <v>417</v>
      </c>
      <c r="E103" s="394">
        <f>'общий прайс'!E1022</f>
        <v>252657.59999999998</v>
      </c>
      <c r="F103" s="31"/>
      <c r="G103" s="151">
        <v>182682</v>
      </c>
    </row>
    <row r="104" spans="2:9" ht="17.25" customHeight="1" x14ac:dyDescent="0.2">
      <c r="B104" s="615" t="s">
        <v>720</v>
      </c>
      <c r="C104" s="616"/>
      <c r="D104" s="15" t="s">
        <v>417</v>
      </c>
      <c r="E104" s="394">
        <f>'общий прайс'!E1023</f>
        <v>266714.39999999997</v>
      </c>
      <c r="F104" s="172"/>
      <c r="G104" s="151">
        <v>218839</v>
      </c>
    </row>
    <row r="105" spans="2:9" ht="15" hidden="1" customHeight="1" x14ac:dyDescent="0.2">
      <c r="B105" s="623" t="s">
        <v>722</v>
      </c>
      <c r="C105" s="624"/>
      <c r="D105" s="32" t="s">
        <v>91</v>
      </c>
      <c r="E105" s="394">
        <f>'общий прайс'!E1024</f>
        <v>56830.799999999996</v>
      </c>
      <c r="F105" s="113"/>
      <c r="G105" s="151">
        <v>631028</v>
      </c>
    </row>
    <row r="106" spans="2:9" ht="15" hidden="1" customHeight="1" x14ac:dyDescent="0.2">
      <c r="B106" s="623" t="s">
        <v>723</v>
      </c>
      <c r="C106" s="624"/>
      <c r="D106" s="32" t="s">
        <v>91</v>
      </c>
      <c r="E106" s="394">
        <f>'общий прайс'!E1025</f>
        <v>757233.6</v>
      </c>
      <c r="F106" s="113"/>
      <c r="G106" s="151">
        <v>788784</v>
      </c>
    </row>
    <row r="107" spans="2:9" s="8" customFormat="1" ht="15.75" hidden="1" customHeight="1" x14ac:dyDescent="0.2">
      <c r="B107" s="623" t="s">
        <v>724</v>
      </c>
      <c r="C107" s="624"/>
      <c r="D107" s="32" t="s">
        <v>91</v>
      </c>
      <c r="E107" s="394">
        <f>'общий прайс'!E1026</f>
        <v>946540.79999999993</v>
      </c>
      <c r="F107" s="113"/>
      <c r="G107" s="151">
        <v>438319</v>
      </c>
      <c r="H107" s="4"/>
      <c r="I107" s="3"/>
    </row>
    <row r="108" spans="2:9" s="8" customFormat="1" ht="18.75" hidden="1" customHeight="1" x14ac:dyDescent="0.2">
      <c r="B108" s="623" t="s">
        <v>725</v>
      </c>
      <c r="C108" s="624"/>
      <c r="D108" s="34" t="s">
        <v>91</v>
      </c>
      <c r="E108" s="394">
        <f>'общий прайс'!E1027</f>
        <v>525982.79999999993</v>
      </c>
      <c r="F108" s="113"/>
      <c r="G108" s="151">
        <v>571515</v>
      </c>
      <c r="H108" s="4"/>
      <c r="I108" s="3"/>
    </row>
    <row r="109" spans="2:9" s="8" customFormat="1" ht="15.75" customHeight="1" thickBot="1" x14ac:dyDescent="0.25">
      <c r="B109" s="816" t="s">
        <v>726</v>
      </c>
      <c r="C109" s="801"/>
      <c r="D109" s="114" t="s">
        <v>91</v>
      </c>
      <c r="E109" s="394">
        <f>'общий прайс'!E1029</f>
        <v>2221.1999999999998</v>
      </c>
      <c r="F109" s="116"/>
      <c r="G109" s="151">
        <v>1793</v>
      </c>
      <c r="H109" s="4"/>
      <c r="I109" s="3"/>
    </row>
    <row r="110" spans="2:9" s="8" customFormat="1" ht="15.75" customHeight="1" thickBot="1" x14ac:dyDescent="0.25">
      <c r="B110" s="632" t="s">
        <v>727</v>
      </c>
      <c r="C110" s="633"/>
      <c r="D110" s="633"/>
      <c r="E110" s="653"/>
      <c r="F110" s="634"/>
      <c r="G110" s="235"/>
      <c r="H110" s="4"/>
      <c r="I110" s="3"/>
    </row>
    <row r="111" spans="2:9" s="8" customFormat="1" ht="15.75" customHeight="1" x14ac:dyDescent="0.2">
      <c r="B111" s="766" t="s">
        <v>728</v>
      </c>
      <c r="C111" s="767"/>
      <c r="D111" s="39" t="s">
        <v>91</v>
      </c>
      <c r="E111" s="38">
        <f>'общий прайс'!E1031</f>
        <v>787544.14999999991</v>
      </c>
      <c r="F111" s="147" t="s">
        <v>80</v>
      </c>
      <c r="G111" s="235">
        <v>667953</v>
      </c>
      <c r="H111" s="4"/>
      <c r="I111" s="3"/>
    </row>
    <row r="112" spans="2:9" s="8" customFormat="1" ht="15.75" customHeight="1" x14ac:dyDescent="0.2">
      <c r="B112" s="615" t="s">
        <v>729</v>
      </c>
      <c r="C112" s="616"/>
      <c r="D112" s="36" t="s">
        <v>91</v>
      </c>
      <c r="E112" s="31">
        <f>'общий прайс'!E1032</f>
        <v>1389094.2</v>
      </c>
      <c r="F112" s="199" t="s">
        <v>80</v>
      </c>
      <c r="G112" s="235">
        <v>1107249</v>
      </c>
      <c r="H112" s="4"/>
      <c r="I112" s="3"/>
    </row>
    <row r="113" spans="2:9" s="8" customFormat="1" ht="18" customHeight="1" x14ac:dyDescent="0.2">
      <c r="B113" s="623" t="s">
        <v>730</v>
      </c>
      <c r="C113" s="624"/>
      <c r="D113" s="32" t="s">
        <v>91</v>
      </c>
      <c r="E113" s="31">
        <f>'общий прайс'!E1033</f>
        <v>611524</v>
      </c>
      <c r="F113" s="113" t="s">
        <v>80</v>
      </c>
      <c r="G113" s="235">
        <v>531760</v>
      </c>
      <c r="H113" s="4"/>
      <c r="I113" s="118"/>
    </row>
    <row r="114" spans="2:9" s="8" customFormat="1" ht="15" customHeight="1" thickBot="1" x14ac:dyDescent="0.25">
      <c r="B114" s="816" t="s">
        <v>731</v>
      </c>
      <c r="C114" s="801"/>
      <c r="D114" s="114" t="s">
        <v>91</v>
      </c>
      <c r="E114" s="28">
        <f>'общий прайс'!E1034</f>
        <v>1656144.9</v>
      </c>
      <c r="F114" s="116" t="s">
        <v>80</v>
      </c>
      <c r="G114" s="235">
        <v>1320116</v>
      </c>
      <c r="H114" s="4"/>
      <c r="I114" s="118"/>
    </row>
    <row r="115" spans="2:9" s="8" customFormat="1" ht="15" customHeight="1" thickBot="1" x14ac:dyDescent="0.25">
      <c r="B115" s="632" t="s">
        <v>1720</v>
      </c>
      <c r="C115" s="633"/>
      <c r="D115" s="633"/>
      <c r="E115" s="756"/>
      <c r="F115" s="634"/>
      <c r="G115" s="235"/>
      <c r="H115" s="4"/>
      <c r="I115" s="118"/>
    </row>
    <row r="116" spans="2:9" s="8" customFormat="1" ht="15" customHeight="1" x14ac:dyDescent="0.2">
      <c r="B116" s="613" t="s">
        <v>1721</v>
      </c>
      <c r="C116" s="614"/>
      <c r="D116" s="39" t="s">
        <v>91</v>
      </c>
      <c r="E116" s="38">
        <f>'общий прайс'!E1036</f>
        <v>11881.199999999999</v>
      </c>
      <c r="F116" s="515" t="s">
        <v>80</v>
      </c>
      <c r="G116" s="235"/>
      <c r="H116" s="4"/>
      <c r="I116" s="118"/>
    </row>
    <row r="117" spans="2:9" s="8" customFormat="1" ht="15" customHeight="1" x14ac:dyDescent="0.2">
      <c r="B117" s="625" t="s">
        <v>1722</v>
      </c>
      <c r="C117" s="626"/>
      <c r="D117" s="36" t="s">
        <v>91</v>
      </c>
      <c r="E117" s="31">
        <f>'общий прайс'!E1037</f>
        <v>13302</v>
      </c>
      <c r="F117" s="515" t="s">
        <v>80</v>
      </c>
      <c r="G117" s="235"/>
      <c r="H117" s="4"/>
      <c r="I117" s="118"/>
    </row>
    <row r="118" spans="2:9" s="8" customFormat="1" ht="15" customHeight="1" x14ac:dyDescent="0.2">
      <c r="B118" s="625" t="s">
        <v>1723</v>
      </c>
      <c r="C118" s="626"/>
      <c r="D118" s="36" t="s">
        <v>91</v>
      </c>
      <c r="E118" s="31">
        <f>'общий прайс'!E1038</f>
        <v>5424</v>
      </c>
      <c r="F118" s="515" t="s">
        <v>80</v>
      </c>
      <c r="G118" s="235"/>
      <c r="H118" s="4"/>
      <c r="I118" s="118"/>
    </row>
    <row r="119" spans="2:9" s="8" customFormat="1" ht="15" customHeight="1" x14ac:dyDescent="0.2">
      <c r="B119" s="625" t="s">
        <v>1724</v>
      </c>
      <c r="C119" s="626"/>
      <c r="D119" s="36" t="s">
        <v>91</v>
      </c>
      <c r="E119" s="31">
        <f>'общий прайс'!E1039</f>
        <v>5424</v>
      </c>
      <c r="F119" s="515" t="s">
        <v>80</v>
      </c>
      <c r="G119" s="235"/>
      <c r="H119" s="4"/>
      <c r="I119" s="118"/>
    </row>
    <row r="120" spans="2:9" s="8" customFormat="1" ht="15" customHeight="1" x14ac:dyDescent="0.2">
      <c r="B120" s="615" t="s">
        <v>1725</v>
      </c>
      <c r="C120" s="616"/>
      <c r="D120" s="36" t="s">
        <v>91</v>
      </c>
      <c r="E120" s="31">
        <f>'общий прайс'!E1040</f>
        <v>52689.599999999999</v>
      </c>
      <c r="F120" s="515" t="s">
        <v>80</v>
      </c>
      <c r="G120" s="235"/>
      <c r="H120" s="4"/>
      <c r="I120" s="118"/>
    </row>
    <row r="121" spans="2:9" s="8" customFormat="1" ht="15" customHeight="1" x14ac:dyDescent="0.2">
      <c r="B121" s="615" t="s">
        <v>1726</v>
      </c>
      <c r="C121" s="616"/>
      <c r="D121" s="36" t="s">
        <v>91</v>
      </c>
      <c r="E121" s="31">
        <f>'общий прайс'!E1041</f>
        <v>23116.799999999999</v>
      </c>
      <c r="F121" s="515" t="s">
        <v>80</v>
      </c>
      <c r="G121" s="235"/>
      <c r="H121" s="4"/>
      <c r="I121" s="118"/>
    </row>
    <row r="122" spans="2:9" s="8" customFormat="1" ht="15" customHeight="1" x14ac:dyDescent="0.2">
      <c r="B122" s="615" t="s">
        <v>1727</v>
      </c>
      <c r="C122" s="616"/>
      <c r="D122" s="36" t="s">
        <v>91</v>
      </c>
      <c r="E122" s="31">
        <f>'общий прайс'!E1042</f>
        <v>276362.39999999997</v>
      </c>
      <c r="F122" s="515" t="s">
        <v>80</v>
      </c>
      <c r="G122" s="235"/>
      <c r="H122" s="4"/>
      <c r="I122" s="118"/>
    </row>
    <row r="123" spans="2:9" s="8" customFormat="1" ht="15" customHeight="1" x14ac:dyDescent="0.2">
      <c r="B123" s="615" t="s">
        <v>1728</v>
      </c>
      <c r="C123" s="616"/>
      <c r="D123" s="36" t="s">
        <v>91</v>
      </c>
      <c r="E123" s="31">
        <f>'общий прайс'!E1043</f>
        <v>325382.39999999997</v>
      </c>
      <c r="F123" s="515" t="s">
        <v>80</v>
      </c>
      <c r="G123" s="235"/>
      <c r="H123" s="4"/>
      <c r="I123" s="118"/>
    </row>
    <row r="124" spans="2:9" s="8" customFormat="1" ht="15" customHeight="1" x14ac:dyDescent="0.2">
      <c r="B124" s="615" t="s">
        <v>1729</v>
      </c>
      <c r="C124" s="616"/>
      <c r="D124" s="36" t="s">
        <v>91</v>
      </c>
      <c r="E124" s="31">
        <f>'общий прайс'!E1044</f>
        <v>358923.6</v>
      </c>
      <c r="F124" s="515" t="s">
        <v>80</v>
      </c>
      <c r="G124" s="235"/>
      <c r="H124" s="4"/>
      <c r="I124" s="118"/>
    </row>
    <row r="125" spans="2:9" s="8" customFormat="1" ht="15" customHeight="1" x14ac:dyDescent="0.2">
      <c r="B125" s="615" t="s">
        <v>1730</v>
      </c>
      <c r="C125" s="616"/>
      <c r="D125" s="36" t="s">
        <v>91</v>
      </c>
      <c r="E125" s="31">
        <f>'общий прайс'!E1045</f>
        <v>0</v>
      </c>
      <c r="F125" s="515" t="s">
        <v>80</v>
      </c>
      <c r="G125" s="235"/>
      <c r="H125" s="4"/>
      <c r="I125" s="118"/>
    </row>
    <row r="126" spans="2:9" s="8" customFormat="1" ht="15" customHeight="1" x14ac:dyDescent="0.2">
      <c r="B126" s="615" t="s">
        <v>1731</v>
      </c>
      <c r="C126" s="616"/>
      <c r="D126" s="36" t="s">
        <v>91</v>
      </c>
      <c r="E126" s="31">
        <f>'общий прайс'!E1046</f>
        <v>0</v>
      </c>
      <c r="F126" s="515" t="s">
        <v>80</v>
      </c>
      <c r="G126" s="235"/>
      <c r="H126" s="4"/>
      <c r="I126" s="118"/>
    </row>
    <row r="127" spans="2:9" s="8" customFormat="1" ht="15" customHeight="1" x14ac:dyDescent="0.2">
      <c r="B127" s="615" t="s">
        <v>1732</v>
      </c>
      <c r="C127" s="616"/>
      <c r="D127" s="36" t="s">
        <v>91</v>
      </c>
      <c r="E127" s="31">
        <f>'общий прайс'!E1047</f>
        <v>11106</v>
      </c>
      <c r="F127" s="515" t="s">
        <v>80</v>
      </c>
      <c r="G127" s="235"/>
      <c r="H127" s="4"/>
      <c r="I127" s="118"/>
    </row>
    <row r="128" spans="2:9" s="8" customFormat="1" ht="15" customHeight="1" x14ac:dyDescent="0.2">
      <c r="B128" s="615" t="s">
        <v>1733</v>
      </c>
      <c r="C128" s="616"/>
      <c r="D128" s="36" t="s">
        <v>91</v>
      </c>
      <c r="E128" s="31">
        <f>'общий прайс'!E1048</f>
        <v>20662.8</v>
      </c>
      <c r="F128" s="515" t="s">
        <v>80</v>
      </c>
      <c r="G128" s="235"/>
      <c r="H128" s="4"/>
      <c r="I128" s="118"/>
    </row>
    <row r="129" spans="2:9" s="8" customFormat="1" ht="15" customHeight="1" x14ac:dyDescent="0.2">
      <c r="B129" s="615" t="s">
        <v>1734</v>
      </c>
      <c r="C129" s="616"/>
      <c r="D129" s="36" t="s">
        <v>91</v>
      </c>
      <c r="E129" s="31">
        <f>'общий прайс'!E1049</f>
        <v>0</v>
      </c>
      <c r="F129" s="515" t="s">
        <v>80</v>
      </c>
      <c r="G129" s="235"/>
      <c r="H129" s="4"/>
      <c r="I129" s="118"/>
    </row>
    <row r="130" spans="2:9" s="8" customFormat="1" ht="15" customHeight="1" x14ac:dyDescent="0.2">
      <c r="B130" s="615" t="s">
        <v>1735</v>
      </c>
      <c r="C130" s="616"/>
      <c r="D130" s="36" t="s">
        <v>91</v>
      </c>
      <c r="E130" s="31">
        <f>'общий прайс'!E1050</f>
        <v>24020.399999999998</v>
      </c>
      <c r="F130" s="515" t="s">
        <v>80</v>
      </c>
      <c r="G130" s="235"/>
      <c r="H130" s="4"/>
      <c r="I130" s="118"/>
    </row>
    <row r="131" spans="2:9" s="8" customFormat="1" ht="15" customHeight="1" x14ac:dyDescent="0.2">
      <c r="B131" s="615" t="s">
        <v>1736</v>
      </c>
      <c r="C131" s="616"/>
      <c r="D131" s="36" t="s">
        <v>91</v>
      </c>
      <c r="E131" s="31">
        <f>'общий прайс'!E1051</f>
        <v>11364</v>
      </c>
      <c r="F131" s="515" t="s">
        <v>80</v>
      </c>
      <c r="G131" s="235"/>
      <c r="H131" s="4"/>
      <c r="I131" s="118"/>
    </row>
    <row r="132" spans="2:9" s="8" customFormat="1" ht="15" customHeight="1" x14ac:dyDescent="0.2">
      <c r="B132" s="615" t="s">
        <v>1737</v>
      </c>
      <c r="C132" s="616"/>
      <c r="D132" s="36" t="s">
        <v>91</v>
      </c>
      <c r="E132" s="31">
        <f>'общий прайс'!E1052</f>
        <v>8006.4</v>
      </c>
      <c r="F132" s="515" t="s">
        <v>80</v>
      </c>
      <c r="G132" s="235"/>
      <c r="H132" s="4"/>
      <c r="I132" s="118"/>
    </row>
    <row r="133" spans="2:9" s="8" customFormat="1" ht="15" customHeight="1" x14ac:dyDescent="0.2">
      <c r="B133" s="615" t="s">
        <v>1738</v>
      </c>
      <c r="C133" s="616"/>
      <c r="D133" s="36" t="s">
        <v>91</v>
      </c>
      <c r="E133" s="31">
        <f>'общий прайс'!E1053</f>
        <v>44553.599999999999</v>
      </c>
      <c r="F133" s="515" t="s">
        <v>80</v>
      </c>
      <c r="G133" s="235"/>
      <c r="H133" s="4"/>
      <c r="I133" s="118"/>
    </row>
    <row r="134" spans="2:9" s="8" customFormat="1" ht="15" customHeight="1" x14ac:dyDescent="0.2">
      <c r="B134" s="615" t="s">
        <v>1739</v>
      </c>
      <c r="C134" s="616"/>
      <c r="D134" s="36" t="s">
        <v>91</v>
      </c>
      <c r="E134" s="31">
        <f>'общий прайс'!E1054</f>
        <v>26990.399999999998</v>
      </c>
      <c r="F134" s="515" t="s">
        <v>80</v>
      </c>
      <c r="G134" s="235"/>
      <c r="H134" s="4"/>
      <c r="I134" s="118"/>
    </row>
    <row r="135" spans="2:9" s="8" customFormat="1" ht="15" customHeight="1" x14ac:dyDescent="0.2">
      <c r="B135" s="615" t="s">
        <v>1740</v>
      </c>
      <c r="C135" s="616"/>
      <c r="D135" s="36" t="s">
        <v>91</v>
      </c>
      <c r="E135" s="31">
        <f>'общий прайс'!E1055</f>
        <v>21825.599999999999</v>
      </c>
      <c r="F135" s="515" t="s">
        <v>80</v>
      </c>
      <c r="G135" s="235"/>
      <c r="H135" s="4"/>
      <c r="I135" s="118"/>
    </row>
    <row r="136" spans="2:9" s="8" customFormat="1" ht="15" customHeight="1" x14ac:dyDescent="0.2">
      <c r="B136" s="615" t="s">
        <v>1741</v>
      </c>
      <c r="C136" s="616"/>
      <c r="D136" s="36" t="s">
        <v>91</v>
      </c>
      <c r="E136" s="31">
        <f>'общий прайс'!E1056</f>
        <v>20920.8</v>
      </c>
      <c r="F136" s="515" t="s">
        <v>80</v>
      </c>
      <c r="G136" s="235"/>
      <c r="H136" s="4"/>
      <c r="I136" s="118"/>
    </row>
    <row r="137" spans="2:9" s="8" customFormat="1" ht="15" customHeight="1" x14ac:dyDescent="0.2">
      <c r="B137" s="615" t="s">
        <v>1742</v>
      </c>
      <c r="C137" s="616"/>
      <c r="D137" s="36" t="s">
        <v>91</v>
      </c>
      <c r="E137" s="31">
        <f>'общий прайс'!E1057</f>
        <v>15496.8</v>
      </c>
      <c r="F137" s="515" t="s">
        <v>80</v>
      </c>
      <c r="G137" s="235"/>
      <c r="H137" s="4"/>
      <c r="I137" s="118"/>
    </row>
    <row r="138" spans="2:9" s="8" customFormat="1" ht="15" customHeight="1" x14ac:dyDescent="0.2">
      <c r="B138" s="615" t="s">
        <v>1743</v>
      </c>
      <c r="C138" s="616"/>
      <c r="D138" s="36" t="s">
        <v>91</v>
      </c>
      <c r="E138" s="31">
        <f>'общий прайс'!E1058</f>
        <v>15496.8</v>
      </c>
      <c r="F138" s="515" t="s">
        <v>80</v>
      </c>
      <c r="G138" s="235"/>
      <c r="H138" s="4"/>
      <c r="I138" s="118"/>
    </row>
    <row r="139" spans="2:9" s="8" customFormat="1" ht="15" customHeight="1" x14ac:dyDescent="0.2">
      <c r="B139" s="615" t="s">
        <v>1744</v>
      </c>
      <c r="C139" s="616"/>
      <c r="D139" s="36" t="s">
        <v>91</v>
      </c>
      <c r="E139" s="31">
        <f>'общий прайс'!E1059</f>
        <v>9298.7999999999993</v>
      </c>
      <c r="F139" s="515" t="s">
        <v>80</v>
      </c>
      <c r="G139" s="235"/>
      <c r="H139" s="4"/>
      <c r="I139" s="118"/>
    </row>
    <row r="140" spans="2:9" s="8" customFormat="1" ht="15" customHeight="1" x14ac:dyDescent="0.2">
      <c r="B140" s="615" t="s">
        <v>1745</v>
      </c>
      <c r="C140" s="616"/>
      <c r="D140" s="36" t="s">
        <v>91</v>
      </c>
      <c r="E140" s="31">
        <f>'общий прайс'!E1060</f>
        <v>0</v>
      </c>
      <c r="F140" s="515" t="s">
        <v>80</v>
      </c>
      <c r="G140" s="235"/>
      <c r="H140" s="4"/>
      <c r="I140" s="118"/>
    </row>
    <row r="141" spans="2:9" s="8" customFormat="1" ht="15" customHeight="1" x14ac:dyDescent="0.2">
      <c r="B141" s="615" t="s">
        <v>1746</v>
      </c>
      <c r="C141" s="616"/>
      <c r="D141" s="36" t="s">
        <v>91</v>
      </c>
      <c r="E141" s="31">
        <f>'общий прайс'!E1061</f>
        <v>21050.399999999998</v>
      </c>
      <c r="F141" s="515" t="s">
        <v>80</v>
      </c>
      <c r="G141" s="235"/>
      <c r="H141" s="4"/>
      <c r="I141" s="118"/>
    </row>
    <row r="142" spans="2:9" s="8" customFormat="1" ht="15" customHeight="1" x14ac:dyDescent="0.2">
      <c r="B142" s="615" t="s">
        <v>1747</v>
      </c>
      <c r="C142" s="616"/>
      <c r="D142" s="36" t="s">
        <v>91</v>
      </c>
      <c r="E142" s="31">
        <f>'общий прайс'!E1062</f>
        <v>51139.199999999997</v>
      </c>
      <c r="F142" s="515" t="s">
        <v>80</v>
      </c>
      <c r="G142" s="235"/>
      <c r="H142" s="4"/>
      <c r="I142" s="118"/>
    </row>
    <row r="143" spans="2:9" s="8" customFormat="1" ht="15" customHeight="1" x14ac:dyDescent="0.2">
      <c r="B143" s="615" t="s">
        <v>1748</v>
      </c>
      <c r="C143" s="616"/>
      <c r="D143" s="36" t="s">
        <v>91</v>
      </c>
      <c r="E143" s="31">
        <f>'общий прайс'!E1063</f>
        <v>34998</v>
      </c>
      <c r="F143" s="515" t="s">
        <v>80</v>
      </c>
      <c r="G143" s="235"/>
      <c r="H143" s="4"/>
      <c r="I143" s="118"/>
    </row>
    <row r="144" spans="2:9" s="8" customFormat="1" ht="15" customHeight="1" x14ac:dyDescent="0.2">
      <c r="B144" s="615" t="s">
        <v>1749</v>
      </c>
      <c r="C144" s="616"/>
      <c r="D144" s="36" t="s">
        <v>91</v>
      </c>
      <c r="E144" s="31">
        <f>'общий прайс'!E1064</f>
        <v>63279.6</v>
      </c>
      <c r="F144" s="515" t="s">
        <v>80</v>
      </c>
      <c r="G144" s="235"/>
      <c r="H144" s="4"/>
      <c r="I144" s="118"/>
    </row>
    <row r="145" spans="2:9" s="8" customFormat="1" ht="15" customHeight="1" x14ac:dyDescent="0.2">
      <c r="B145" s="615" t="s">
        <v>1750</v>
      </c>
      <c r="C145" s="616"/>
      <c r="D145" s="36" t="s">
        <v>91</v>
      </c>
      <c r="E145" s="31">
        <f>'общий прайс'!E1065</f>
        <v>92078.399999999994</v>
      </c>
      <c r="F145" s="515" t="s">
        <v>80</v>
      </c>
      <c r="G145" s="235"/>
      <c r="H145" s="4"/>
      <c r="I145" s="118"/>
    </row>
    <row r="146" spans="2:9" s="8" customFormat="1" ht="15" customHeight="1" x14ac:dyDescent="0.2">
      <c r="B146" s="615" t="s">
        <v>1751</v>
      </c>
      <c r="C146" s="616"/>
      <c r="D146" s="36" t="s">
        <v>91</v>
      </c>
      <c r="E146" s="31">
        <f>'общий прайс'!E1066</f>
        <v>0</v>
      </c>
      <c r="F146" s="515" t="s">
        <v>80</v>
      </c>
      <c r="G146" s="235"/>
      <c r="H146" s="4"/>
      <c r="I146" s="118"/>
    </row>
    <row r="147" spans="2:9" s="8" customFormat="1" ht="15" customHeight="1" x14ac:dyDescent="0.2">
      <c r="B147" s="615" t="s">
        <v>1752</v>
      </c>
      <c r="C147" s="616"/>
      <c r="D147" s="36" t="s">
        <v>91</v>
      </c>
      <c r="E147" s="31">
        <f>'общий прайс'!E1067</f>
        <v>16014</v>
      </c>
      <c r="F147" s="515" t="s">
        <v>80</v>
      </c>
      <c r="G147" s="235"/>
      <c r="H147" s="4"/>
      <c r="I147" s="118"/>
    </row>
    <row r="148" spans="2:9" s="8" customFormat="1" ht="15" customHeight="1" x14ac:dyDescent="0.2">
      <c r="B148" s="615" t="s">
        <v>1753</v>
      </c>
      <c r="C148" s="616"/>
      <c r="D148" s="36" t="s">
        <v>91</v>
      </c>
      <c r="E148" s="31">
        <f>'общий прайс'!E1068</f>
        <v>28023.599999999999</v>
      </c>
      <c r="F148" s="515" t="s">
        <v>80</v>
      </c>
      <c r="G148" s="235"/>
      <c r="H148" s="4"/>
      <c r="I148" s="118"/>
    </row>
    <row r="149" spans="2:9" s="8" customFormat="1" ht="15" customHeight="1" x14ac:dyDescent="0.2">
      <c r="B149" s="615" t="s">
        <v>1754</v>
      </c>
      <c r="C149" s="616"/>
      <c r="D149" s="36" t="s">
        <v>91</v>
      </c>
      <c r="E149" s="31">
        <f>'общий прайс'!E1069</f>
        <v>9556.7999999999993</v>
      </c>
      <c r="F149" s="515" t="s">
        <v>80</v>
      </c>
      <c r="G149" s="235"/>
      <c r="H149" s="4"/>
      <c r="I149" s="118"/>
    </row>
    <row r="150" spans="2:9" s="8" customFormat="1" ht="15" customHeight="1" x14ac:dyDescent="0.2">
      <c r="B150" s="615" t="s">
        <v>1755</v>
      </c>
      <c r="C150" s="616"/>
      <c r="D150" s="36" t="s">
        <v>91</v>
      </c>
      <c r="E150" s="31">
        <f>'общий прайс'!E1070</f>
        <v>4390.8</v>
      </c>
      <c r="F150" s="515" t="s">
        <v>80</v>
      </c>
      <c r="G150" s="235"/>
      <c r="H150" s="4"/>
      <c r="I150" s="118"/>
    </row>
    <row r="151" spans="2:9" s="8" customFormat="1" ht="15" customHeight="1" x14ac:dyDescent="0.2">
      <c r="B151" s="615" t="s">
        <v>1756</v>
      </c>
      <c r="C151" s="616"/>
      <c r="D151" s="36" t="s">
        <v>91</v>
      </c>
      <c r="E151" s="31">
        <f>'общий прайс'!E1071</f>
        <v>42876</v>
      </c>
      <c r="F151" s="515" t="s">
        <v>80</v>
      </c>
      <c r="G151" s="235"/>
      <c r="H151" s="4"/>
      <c r="I151" s="118"/>
    </row>
    <row r="152" spans="2:9" s="8" customFormat="1" ht="15" customHeight="1" x14ac:dyDescent="0.2">
      <c r="B152" s="615" t="s">
        <v>1757</v>
      </c>
      <c r="C152" s="616"/>
      <c r="D152" s="36" t="s">
        <v>91</v>
      </c>
      <c r="E152" s="31">
        <f>'общий прайс'!E1072</f>
        <v>76064.399999999994</v>
      </c>
      <c r="F152" s="515" t="s">
        <v>80</v>
      </c>
      <c r="G152" s="235"/>
      <c r="H152" s="4"/>
      <c r="I152" s="118"/>
    </row>
    <row r="153" spans="2:9" s="8" customFormat="1" ht="15" customHeight="1" x14ac:dyDescent="0.2">
      <c r="B153" s="615" t="s">
        <v>1758</v>
      </c>
      <c r="C153" s="616"/>
      <c r="D153" s="36" t="s">
        <v>91</v>
      </c>
      <c r="E153" s="31">
        <f>'общий прайс'!E1073</f>
        <v>24020.399999999998</v>
      </c>
      <c r="F153" s="515" t="s">
        <v>80</v>
      </c>
      <c r="G153" s="235"/>
      <c r="H153" s="4"/>
      <c r="I153" s="118"/>
    </row>
    <row r="154" spans="2:9" s="8" customFormat="1" ht="15" customHeight="1" thickBot="1" x14ac:dyDescent="0.25">
      <c r="B154" s="627" t="s">
        <v>1759</v>
      </c>
      <c r="C154" s="628"/>
      <c r="D154" s="29" t="s">
        <v>91</v>
      </c>
      <c r="E154" s="28">
        <f>'общий прайс'!E1074</f>
        <v>30735.599999999999</v>
      </c>
      <c r="F154" s="515" t="s">
        <v>80</v>
      </c>
      <c r="G154" s="235"/>
      <c r="H154" s="4"/>
      <c r="I154" s="118"/>
    </row>
    <row r="155" spans="2:9" s="8" customFormat="1" ht="15" customHeight="1" thickBot="1" x14ac:dyDescent="0.25">
      <c r="B155" s="632" t="s">
        <v>732</v>
      </c>
      <c r="C155" s="633"/>
      <c r="D155" s="633"/>
      <c r="E155" s="646"/>
      <c r="F155" s="634"/>
      <c r="G155" s="170"/>
      <c r="H155" s="4"/>
      <c r="I155" s="118"/>
    </row>
    <row r="156" spans="2:9" s="8" customFormat="1" ht="15" customHeight="1" x14ac:dyDescent="0.2">
      <c r="B156" s="613" t="s">
        <v>733</v>
      </c>
      <c r="C156" s="614"/>
      <c r="D156" s="22" t="s">
        <v>72</v>
      </c>
      <c r="E156" s="138">
        <f>'общий прайс'!E1076</f>
        <v>20595.599999999999</v>
      </c>
      <c r="F156" s="515"/>
      <c r="G156" s="136">
        <v>16399</v>
      </c>
      <c r="H156" s="4"/>
      <c r="I156" s="118"/>
    </row>
    <row r="157" spans="2:9" s="8" customFormat="1" ht="15" customHeight="1" x14ac:dyDescent="0.2">
      <c r="B157" s="615" t="s">
        <v>734</v>
      </c>
      <c r="C157" s="616"/>
      <c r="D157" s="101" t="s">
        <v>72</v>
      </c>
      <c r="E157" s="173">
        <f>'общий прайс'!E1077</f>
        <v>18516</v>
      </c>
      <c r="F157" s="516"/>
      <c r="G157" s="236">
        <v>13654</v>
      </c>
      <c r="H157" s="4"/>
      <c r="I157" s="118"/>
    </row>
    <row r="158" spans="2:9" s="8" customFormat="1" ht="15" customHeight="1" x14ac:dyDescent="0.2">
      <c r="B158" s="615" t="s">
        <v>735</v>
      </c>
      <c r="C158" s="616"/>
      <c r="D158" s="101" t="s">
        <v>72</v>
      </c>
      <c r="E158" s="173">
        <f>'общий прайс'!E1078</f>
        <v>18776.399999999998</v>
      </c>
      <c r="F158" s="516"/>
      <c r="G158" s="236">
        <v>16551</v>
      </c>
      <c r="H158" s="4"/>
      <c r="I158" s="118"/>
    </row>
    <row r="159" spans="2:9" s="8" customFormat="1" ht="15" customHeight="1" x14ac:dyDescent="0.2">
      <c r="B159" s="615" t="s">
        <v>736</v>
      </c>
      <c r="C159" s="616"/>
      <c r="D159" s="101" t="s">
        <v>72</v>
      </c>
      <c r="E159" s="173">
        <f>'общий прайс'!E1079</f>
        <v>17454</v>
      </c>
      <c r="F159" s="516"/>
      <c r="G159" s="236">
        <v>13516</v>
      </c>
      <c r="H159" s="4"/>
      <c r="I159" s="118"/>
    </row>
    <row r="160" spans="2:9" s="8" customFormat="1" ht="15" customHeight="1" x14ac:dyDescent="0.2">
      <c r="B160" s="615" t="s">
        <v>737</v>
      </c>
      <c r="C160" s="616"/>
      <c r="D160" s="101" t="s">
        <v>72</v>
      </c>
      <c r="E160" s="173">
        <f>'общий прайс'!E1080</f>
        <v>19818</v>
      </c>
      <c r="F160" s="516"/>
      <c r="G160" s="236">
        <v>15917</v>
      </c>
      <c r="H160" s="4"/>
      <c r="I160" s="118"/>
    </row>
    <row r="161" spans="2:9" s="8" customFormat="1" ht="15" customHeight="1" x14ac:dyDescent="0.2">
      <c r="B161" s="615" t="s">
        <v>738</v>
      </c>
      <c r="C161" s="616"/>
      <c r="D161" s="101" t="s">
        <v>72</v>
      </c>
      <c r="E161" s="173">
        <f>'общий прайс'!E1081</f>
        <v>17420.399999999998</v>
      </c>
      <c r="F161" s="516"/>
      <c r="G161" s="236">
        <v>13794</v>
      </c>
      <c r="H161" s="4"/>
      <c r="I161" s="118"/>
    </row>
    <row r="162" spans="2:9" s="8" customFormat="1" ht="15" customHeight="1" x14ac:dyDescent="0.2">
      <c r="B162" s="615" t="s">
        <v>739</v>
      </c>
      <c r="C162" s="616"/>
      <c r="D162" s="101" t="s">
        <v>72</v>
      </c>
      <c r="E162" s="173">
        <f>'общий прайс'!E1082</f>
        <v>19591.2</v>
      </c>
      <c r="F162" s="516"/>
      <c r="G162" s="236">
        <v>15778</v>
      </c>
      <c r="H162" s="4"/>
      <c r="I162" s="118"/>
    </row>
    <row r="163" spans="2:9" s="8" customFormat="1" ht="15" customHeight="1" x14ac:dyDescent="0.2">
      <c r="B163" s="615" t="s">
        <v>740</v>
      </c>
      <c r="C163" s="616"/>
      <c r="D163" s="101" t="s">
        <v>72</v>
      </c>
      <c r="E163" s="173">
        <f>'общий прайс'!E1083</f>
        <v>17460</v>
      </c>
      <c r="F163" s="516"/>
      <c r="G163" s="236">
        <v>14039</v>
      </c>
      <c r="H163" s="4"/>
      <c r="I163" s="118"/>
    </row>
    <row r="164" spans="2:9" s="8" customFormat="1" ht="15" customHeight="1" x14ac:dyDescent="0.2">
      <c r="B164" s="615" t="s">
        <v>741</v>
      </c>
      <c r="C164" s="616"/>
      <c r="D164" s="101" t="s">
        <v>72</v>
      </c>
      <c r="E164" s="173">
        <f>'общий прайс'!E1084</f>
        <v>19696.8</v>
      </c>
      <c r="F164" s="516"/>
      <c r="G164" s="236">
        <v>15647</v>
      </c>
      <c r="H164" s="4"/>
      <c r="I164" s="118"/>
    </row>
    <row r="165" spans="2:9" s="8" customFormat="1" ht="15" customHeight="1" x14ac:dyDescent="0.2">
      <c r="B165" s="615" t="s">
        <v>742</v>
      </c>
      <c r="C165" s="616"/>
      <c r="D165" s="101" t="s">
        <v>72</v>
      </c>
      <c r="E165" s="173">
        <f>'общий прайс'!E1085</f>
        <v>17540.399999999998</v>
      </c>
      <c r="F165" s="516"/>
      <c r="G165" s="236">
        <v>13609</v>
      </c>
      <c r="H165" s="4"/>
      <c r="I165" s="118"/>
    </row>
    <row r="166" spans="2:9" s="8" customFormat="1" ht="15" customHeight="1" x14ac:dyDescent="0.2">
      <c r="B166" s="615" t="s">
        <v>743</v>
      </c>
      <c r="C166" s="616"/>
      <c r="D166" s="101" t="s">
        <v>72</v>
      </c>
      <c r="E166" s="173">
        <f>'общий прайс'!E1086</f>
        <v>18668.399999999998</v>
      </c>
      <c r="F166" s="516"/>
      <c r="G166" s="236">
        <v>15128</v>
      </c>
      <c r="H166" s="4"/>
      <c r="I166" s="118"/>
    </row>
    <row r="167" spans="2:9" s="8" customFormat="1" ht="15" customHeight="1" x14ac:dyDescent="0.2">
      <c r="B167" s="615" t="s">
        <v>744</v>
      </c>
      <c r="C167" s="616"/>
      <c r="D167" s="101" t="s">
        <v>72</v>
      </c>
      <c r="E167" s="173">
        <f>'общий прайс'!E1087</f>
        <v>16610.399999999998</v>
      </c>
      <c r="F167" s="516"/>
      <c r="G167" s="236">
        <v>13290</v>
      </c>
      <c r="H167" s="4"/>
      <c r="I167" s="118"/>
    </row>
    <row r="168" spans="2:9" s="8" customFormat="1" ht="15" customHeight="1" x14ac:dyDescent="0.2">
      <c r="B168" s="615" t="s">
        <v>745</v>
      </c>
      <c r="C168" s="616"/>
      <c r="D168" s="101" t="s">
        <v>72</v>
      </c>
      <c r="E168" s="173">
        <f>'общий прайс'!E1088</f>
        <v>18796.8</v>
      </c>
      <c r="F168" s="516"/>
      <c r="G168" s="236">
        <v>14920</v>
      </c>
      <c r="H168" s="4"/>
      <c r="I168" s="118"/>
    </row>
    <row r="169" spans="2:9" s="8" customFormat="1" ht="15" customHeight="1" x14ac:dyDescent="0.2">
      <c r="B169" s="615" t="s">
        <v>746</v>
      </c>
      <c r="C169" s="616"/>
      <c r="D169" s="101" t="s">
        <v>72</v>
      </c>
      <c r="E169" s="173">
        <f>'общий прайс'!E1089</f>
        <v>16598.399999999998</v>
      </c>
      <c r="F169" s="516"/>
      <c r="G169" s="236">
        <v>13019</v>
      </c>
      <c r="H169" s="4"/>
      <c r="I169" s="118"/>
    </row>
    <row r="170" spans="2:9" s="8" customFormat="1" ht="18" customHeight="1" x14ac:dyDescent="0.2">
      <c r="B170" s="615" t="s">
        <v>747</v>
      </c>
      <c r="C170" s="616"/>
      <c r="D170" s="101" t="s">
        <v>72</v>
      </c>
      <c r="E170" s="173">
        <f>'общий прайс'!E1090</f>
        <v>26444.399999999998</v>
      </c>
      <c r="F170" s="516"/>
      <c r="G170" s="236">
        <v>19066</v>
      </c>
      <c r="H170" s="4"/>
      <c r="I170" s="3"/>
    </row>
    <row r="171" spans="2:9" s="8" customFormat="1" ht="17.25" customHeight="1" thickBot="1" x14ac:dyDescent="0.25">
      <c r="B171" s="627" t="s">
        <v>748</v>
      </c>
      <c r="C171" s="628"/>
      <c r="D171" s="188" t="s">
        <v>72</v>
      </c>
      <c r="E171" s="386">
        <f>'общий прайс'!E1091</f>
        <v>32745.599999999999</v>
      </c>
      <c r="F171" s="517"/>
      <c r="G171" s="236">
        <v>21881</v>
      </c>
      <c r="H171" s="4"/>
      <c r="I171" s="3"/>
    </row>
    <row r="172" spans="2:9" s="238" customFormat="1" ht="17.25" customHeight="1" thickBot="1" x14ac:dyDescent="0.25">
      <c r="B172" s="632" t="s">
        <v>749</v>
      </c>
      <c r="C172" s="633"/>
      <c r="D172" s="633"/>
      <c r="E172" s="756"/>
      <c r="F172" s="634"/>
      <c r="G172" s="233"/>
      <c r="H172" s="237"/>
      <c r="I172" s="3"/>
    </row>
    <row r="173" spans="2:9" s="238" customFormat="1" ht="17.25" customHeight="1" x14ac:dyDescent="0.2">
      <c r="B173" s="650" t="s">
        <v>750</v>
      </c>
      <c r="C173" s="651"/>
      <c r="D173" s="239" t="s">
        <v>91</v>
      </c>
      <c r="E173" s="240">
        <f>'общий прайс'!E1213</f>
        <v>495241.19999999995</v>
      </c>
      <c r="F173" s="241" t="s">
        <v>80</v>
      </c>
      <c r="G173" s="242">
        <v>392237</v>
      </c>
      <c r="H173" s="237"/>
      <c r="I173" s="3"/>
    </row>
    <row r="174" spans="2:9" s="238" customFormat="1" ht="17.25" customHeight="1" x14ac:dyDescent="0.2">
      <c r="B174" s="641" t="s">
        <v>751</v>
      </c>
      <c r="C174" s="642"/>
      <c r="D174" s="243" t="s">
        <v>91</v>
      </c>
      <c r="E174" s="244">
        <f>'общий прайс'!E1214</f>
        <v>519524.39999999997</v>
      </c>
      <c r="F174" s="245" t="s">
        <v>80</v>
      </c>
      <c r="G174" s="242">
        <v>392237</v>
      </c>
      <c r="H174" s="237"/>
      <c r="I174" s="3"/>
    </row>
    <row r="175" spans="2:9" s="238" customFormat="1" ht="17.25" customHeight="1" x14ac:dyDescent="0.2">
      <c r="B175" s="641" t="s">
        <v>752</v>
      </c>
      <c r="C175" s="642"/>
      <c r="D175" s="243" t="s">
        <v>91</v>
      </c>
      <c r="E175" s="244">
        <f>'общий прайс'!E1215</f>
        <v>783856.79999999993</v>
      </c>
      <c r="F175" s="245" t="s">
        <v>80</v>
      </c>
      <c r="G175" s="242">
        <v>604259</v>
      </c>
      <c r="H175" s="237"/>
      <c r="I175" s="3"/>
    </row>
    <row r="176" spans="2:9" s="238" customFormat="1" ht="17.25" customHeight="1" x14ac:dyDescent="0.2">
      <c r="B176" s="641" t="s">
        <v>751</v>
      </c>
      <c r="C176" s="642"/>
      <c r="D176" s="243" t="s">
        <v>91</v>
      </c>
      <c r="E176" s="244">
        <f>'общий прайс'!E1216</f>
        <v>804636</v>
      </c>
      <c r="F176" s="245" t="s">
        <v>80</v>
      </c>
      <c r="G176" s="242">
        <v>604259</v>
      </c>
      <c r="H176" s="237"/>
      <c r="I176" s="3"/>
    </row>
    <row r="177" spans="2:9" s="238" customFormat="1" ht="16.5" customHeight="1" x14ac:dyDescent="0.2">
      <c r="B177" s="894" t="s">
        <v>753</v>
      </c>
      <c r="C177" s="895"/>
      <c r="D177" s="246" t="s">
        <v>91</v>
      </c>
      <c r="E177" s="244">
        <f>'общий прайс'!E1217</f>
        <v>3353316</v>
      </c>
      <c r="F177" s="245" t="s">
        <v>80</v>
      </c>
      <c r="G177" s="242">
        <v>2584995</v>
      </c>
      <c r="H177" s="87"/>
      <c r="I177" s="3"/>
    </row>
    <row r="178" spans="2:9" s="238" customFormat="1" ht="16.5" customHeight="1" thickBot="1" x14ac:dyDescent="0.25">
      <c r="B178" s="896" t="s">
        <v>754</v>
      </c>
      <c r="C178" s="897"/>
      <c r="D178" s="247" t="s">
        <v>91</v>
      </c>
      <c r="E178" s="248">
        <f>'общий прайс'!E1218</f>
        <v>3686388</v>
      </c>
      <c r="F178" s="249" t="s">
        <v>80</v>
      </c>
      <c r="G178" s="242">
        <v>2838426</v>
      </c>
      <c r="H178" s="87"/>
      <c r="I178" s="3"/>
    </row>
    <row r="179" spans="2:9" s="238" customFormat="1" ht="18" customHeight="1" thickBot="1" x14ac:dyDescent="0.25">
      <c r="B179" s="632" t="s">
        <v>755</v>
      </c>
      <c r="C179" s="633"/>
      <c r="D179" s="633"/>
      <c r="E179" s="653"/>
      <c r="F179" s="634"/>
      <c r="G179" s="233"/>
      <c r="H179" s="237"/>
      <c r="I179" s="3"/>
    </row>
    <row r="180" spans="2:9" s="238" customFormat="1" ht="18" customHeight="1" x14ac:dyDescent="0.2">
      <c r="B180" s="650" t="s">
        <v>756</v>
      </c>
      <c r="C180" s="651"/>
      <c r="D180" s="239" t="s">
        <v>91</v>
      </c>
      <c r="E180" s="240">
        <f>'общий прайс'!E1240</f>
        <v>2121045.6</v>
      </c>
      <c r="F180" s="241" t="s">
        <v>80</v>
      </c>
      <c r="G180" s="250">
        <v>1558019</v>
      </c>
      <c r="H180" s="237"/>
      <c r="I180" s="3"/>
    </row>
    <row r="181" spans="2:9" s="238" customFormat="1" ht="18" hidden="1" customHeight="1" x14ac:dyDescent="0.2">
      <c r="B181" s="641" t="s">
        <v>757</v>
      </c>
      <c r="C181" s="642"/>
      <c r="D181" s="243" t="s">
        <v>91</v>
      </c>
      <c r="E181" s="244">
        <f>'общий прайс'!E1241</f>
        <v>2423154</v>
      </c>
      <c r="F181" s="245" t="s">
        <v>80</v>
      </c>
      <c r="G181" s="250">
        <v>1799402</v>
      </c>
      <c r="H181" s="237"/>
      <c r="I181" s="3"/>
    </row>
    <row r="182" spans="2:9" s="238" customFormat="1" ht="17.25" customHeight="1" x14ac:dyDescent="0.2">
      <c r="B182" s="641" t="s">
        <v>758</v>
      </c>
      <c r="C182" s="642"/>
      <c r="D182" s="243" t="s">
        <v>91</v>
      </c>
      <c r="E182" s="244">
        <f>'общий прайс'!E1242</f>
        <v>2763168</v>
      </c>
      <c r="F182" s="245" t="s">
        <v>80</v>
      </c>
      <c r="G182" s="250">
        <v>1804528</v>
      </c>
      <c r="H182" s="237"/>
      <c r="I182" s="3"/>
    </row>
    <row r="183" spans="2:9" s="238" customFormat="1" ht="18" hidden="1" customHeight="1" x14ac:dyDescent="0.2">
      <c r="B183" s="641" t="s">
        <v>759</v>
      </c>
      <c r="C183" s="642"/>
      <c r="D183" s="243" t="s">
        <v>91</v>
      </c>
      <c r="E183" s="244">
        <f>'общий прайс'!E1243</f>
        <v>0</v>
      </c>
      <c r="F183" s="245" t="s">
        <v>80</v>
      </c>
      <c r="G183" s="250"/>
      <c r="H183" s="251"/>
      <c r="I183" s="3"/>
    </row>
    <row r="184" spans="2:9" s="238" customFormat="1" ht="18" customHeight="1" x14ac:dyDescent="0.2">
      <c r="B184" s="641" t="s">
        <v>760</v>
      </c>
      <c r="C184" s="642"/>
      <c r="D184" s="243" t="s">
        <v>91</v>
      </c>
      <c r="E184" s="244">
        <f>'общий прайс'!E1244</f>
        <v>1552786.8</v>
      </c>
      <c r="F184" s="245" t="s">
        <v>80</v>
      </c>
      <c r="G184" s="250">
        <v>1293989</v>
      </c>
      <c r="H184" s="87"/>
      <c r="I184" s="3"/>
    </row>
    <row r="185" spans="2:9" s="238" customFormat="1" ht="20.25" customHeight="1" x14ac:dyDescent="0.2">
      <c r="B185" s="641" t="s">
        <v>758</v>
      </c>
      <c r="C185" s="642"/>
      <c r="D185" s="243" t="s">
        <v>91</v>
      </c>
      <c r="E185" s="244">
        <f>'общий прайс'!E1245</f>
        <v>2431940.4</v>
      </c>
      <c r="F185" s="245" t="s">
        <v>80</v>
      </c>
      <c r="G185" s="250">
        <v>1799402</v>
      </c>
      <c r="H185" s="87"/>
      <c r="I185" s="3"/>
    </row>
    <row r="186" spans="2:9" s="238" customFormat="1" ht="18" customHeight="1" x14ac:dyDescent="0.2">
      <c r="B186" s="888" t="s">
        <v>761</v>
      </c>
      <c r="C186" s="889"/>
      <c r="D186" s="424" t="s">
        <v>91</v>
      </c>
      <c r="E186" s="244">
        <f>'общий прайс'!E1246</f>
        <v>401692.8</v>
      </c>
      <c r="F186" s="416"/>
      <c r="G186" s="250">
        <v>278720</v>
      </c>
      <c r="H186" s="237"/>
      <c r="I186" s="3"/>
    </row>
    <row r="187" spans="2:9" s="238" customFormat="1" ht="18" customHeight="1" x14ac:dyDescent="0.2">
      <c r="B187" s="888" t="s">
        <v>1643</v>
      </c>
      <c r="C187" s="889"/>
      <c r="D187" s="424" t="s">
        <v>91</v>
      </c>
      <c r="E187" s="244">
        <f>'общий прайс'!E1247</f>
        <v>469755.6</v>
      </c>
      <c r="F187" s="492"/>
      <c r="G187" s="80"/>
      <c r="H187" s="87"/>
      <c r="I187" s="3"/>
    </row>
    <row r="188" spans="2:9" s="238" customFormat="1" ht="18" customHeight="1" x14ac:dyDescent="0.2">
      <c r="B188" s="888" t="s">
        <v>1669</v>
      </c>
      <c r="C188" s="889"/>
      <c r="D188" s="424" t="s">
        <v>91</v>
      </c>
      <c r="E188" s="244">
        <f>'общий прайс'!E1248</f>
        <v>539258.4</v>
      </c>
      <c r="F188" s="492"/>
      <c r="G188" s="80"/>
      <c r="H188" s="87"/>
      <c r="I188" s="3"/>
    </row>
    <row r="189" spans="2:9" s="238" customFormat="1" ht="18" customHeight="1" thickBot="1" x14ac:dyDescent="0.25">
      <c r="B189" s="888" t="s">
        <v>762</v>
      </c>
      <c r="C189" s="889"/>
      <c r="D189" s="425" t="s">
        <v>91</v>
      </c>
      <c r="E189" s="426">
        <f t="shared" ref="E189" si="0">G189*1.2</f>
        <v>533551.19999999995</v>
      </c>
      <c r="F189" s="427"/>
      <c r="G189" s="80">
        <v>444626</v>
      </c>
      <c r="H189" s="87"/>
      <c r="I189" s="3"/>
    </row>
    <row r="190" spans="2:9" s="238" customFormat="1" ht="18.75" customHeight="1" thickBot="1" x14ac:dyDescent="0.25">
      <c r="B190" s="632" t="s">
        <v>763</v>
      </c>
      <c r="C190" s="633"/>
      <c r="D190" s="633"/>
      <c r="E190" s="633"/>
      <c r="F190" s="634"/>
      <c r="G190" s="80"/>
      <c r="H190" s="87"/>
      <c r="I190" s="3"/>
    </row>
    <row r="191" spans="2:9" s="238" customFormat="1" ht="18" customHeight="1" x14ac:dyDescent="0.2">
      <c r="B191" s="890" t="s">
        <v>1644</v>
      </c>
      <c r="C191" s="891"/>
      <c r="D191" s="254" t="s">
        <v>91</v>
      </c>
      <c r="E191" s="240">
        <f>'общий прайс'!E1252</f>
        <v>2422714.7999999998</v>
      </c>
      <c r="F191" s="241"/>
      <c r="G191" s="250">
        <v>2436878</v>
      </c>
      <c r="H191" s="237"/>
      <c r="I191" s="3"/>
    </row>
    <row r="192" spans="2:9" s="238" customFormat="1" ht="18" customHeight="1" thickBot="1" x14ac:dyDescent="0.25">
      <c r="B192" s="892" t="s">
        <v>1645</v>
      </c>
      <c r="C192" s="893"/>
      <c r="D192" s="425" t="s">
        <v>91</v>
      </c>
      <c r="E192" s="420">
        <f>'общий прайс'!E1254</f>
        <v>3055368</v>
      </c>
      <c r="F192" s="253"/>
      <c r="G192" s="80">
        <v>2567893</v>
      </c>
      <c r="H192" s="237"/>
      <c r="I192" s="3"/>
    </row>
    <row r="193" spans="2:9" s="238" customFormat="1" ht="18" customHeight="1" thickBot="1" x14ac:dyDescent="0.25">
      <c r="B193" s="632" t="s">
        <v>764</v>
      </c>
      <c r="C193" s="633"/>
      <c r="D193" s="633"/>
      <c r="E193" s="756"/>
      <c r="F193" s="634"/>
      <c r="G193" s="80"/>
      <c r="I193" s="3"/>
    </row>
    <row r="194" spans="2:9" s="238" customFormat="1" ht="17.25" customHeight="1" x14ac:dyDescent="0.2">
      <c r="B194" s="890" t="s">
        <v>1586</v>
      </c>
      <c r="C194" s="891"/>
      <c r="D194" s="239" t="s">
        <v>91</v>
      </c>
      <c r="E194" s="240">
        <f>'общий прайс'!E1256</f>
        <v>340258.8</v>
      </c>
      <c r="F194" s="241"/>
      <c r="G194" s="250">
        <v>275655</v>
      </c>
      <c r="I194" s="3"/>
    </row>
    <row r="195" spans="2:9" s="238" customFormat="1" ht="17.25" customHeight="1" x14ac:dyDescent="0.2">
      <c r="B195" s="892" t="s">
        <v>1587</v>
      </c>
      <c r="C195" s="893"/>
      <c r="D195" s="476" t="s">
        <v>91</v>
      </c>
      <c r="E195" s="244">
        <f>'общий прайс'!E1257</f>
        <v>439051.2</v>
      </c>
      <c r="F195" s="475"/>
      <c r="G195" s="474">
        <v>346823</v>
      </c>
      <c r="I195" s="3"/>
    </row>
    <row r="196" spans="2:9" s="238" customFormat="1" ht="17.25" customHeight="1" x14ac:dyDescent="0.2">
      <c r="B196" s="888" t="s">
        <v>1588</v>
      </c>
      <c r="C196" s="889"/>
      <c r="D196" s="243" t="s">
        <v>91</v>
      </c>
      <c r="E196" s="244">
        <f>'общий прайс'!E1258</f>
        <v>343424.39999999997</v>
      </c>
      <c r="F196" s="245"/>
      <c r="G196" s="250">
        <v>267922</v>
      </c>
      <c r="I196" s="3"/>
    </row>
    <row r="197" spans="2:9" s="238" customFormat="1" ht="17.25" customHeight="1" x14ac:dyDescent="0.2">
      <c r="B197" s="888" t="s">
        <v>1589</v>
      </c>
      <c r="C197" s="889"/>
      <c r="D197" s="243" t="s">
        <v>91</v>
      </c>
      <c r="E197" s="244">
        <f>'общий прайс'!E1259</f>
        <v>290664</v>
      </c>
      <c r="F197" s="245"/>
      <c r="G197" s="250">
        <v>242220</v>
      </c>
      <c r="I197" s="3"/>
    </row>
    <row r="198" spans="2:9" s="238" customFormat="1" ht="17.25" customHeight="1" x14ac:dyDescent="0.2">
      <c r="B198" s="888" t="s">
        <v>1590</v>
      </c>
      <c r="C198" s="889"/>
      <c r="D198" s="243" t="s">
        <v>91</v>
      </c>
      <c r="E198" s="244">
        <f>'общий прайс'!E1260</f>
        <v>526406.40000000002</v>
      </c>
      <c r="F198" s="245"/>
      <c r="G198" s="250">
        <v>402478</v>
      </c>
      <c r="I198" s="3"/>
    </row>
    <row r="199" spans="2:9" s="238" customFormat="1" ht="17.25" customHeight="1" thickBot="1" x14ac:dyDescent="0.25">
      <c r="B199" s="888" t="s">
        <v>1591</v>
      </c>
      <c r="C199" s="889"/>
      <c r="D199" s="243" t="s">
        <v>91</v>
      </c>
      <c r="E199" s="248">
        <f>'общий прайс'!E1261</f>
        <v>595122</v>
      </c>
      <c r="F199" s="245"/>
      <c r="G199" s="250">
        <v>455932</v>
      </c>
      <c r="I199" s="3"/>
    </row>
    <row r="200" spans="2:9" s="238" customFormat="1" ht="23.25" customHeight="1" thickBot="1" x14ac:dyDescent="0.25">
      <c r="B200" s="632" t="s">
        <v>765</v>
      </c>
      <c r="C200" s="633"/>
      <c r="D200" s="633"/>
      <c r="E200" s="653"/>
      <c r="F200" s="634"/>
      <c r="I200" s="3"/>
    </row>
    <row r="201" spans="2:9" s="238" customFormat="1" ht="30.75" customHeight="1" x14ac:dyDescent="0.2">
      <c r="B201" s="648" t="s">
        <v>766</v>
      </c>
      <c r="C201" s="649"/>
      <c r="D201" s="257" t="s">
        <v>91</v>
      </c>
      <c r="E201" s="258">
        <f>'общий прайс'!E1263</f>
        <v>5309081.2319999998</v>
      </c>
      <c r="F201" s="259"/>
      <c r="G201" s="140">
        <f t="shared" ref="G201:G217" si="1">H201*11910*1.02*1.04</f>
        <v>4687261.4879999999</v>
      </c>
      <c r="H201" s="3">
        <v>371</v>
      </c>
      <c r="I201" s="3"/>
    </row>
    <row r="202" spans="2:9" s="238" customFormat="1" ht="28.5" customHeight="1" x14ac:dyDescent="0.2">
      <c r="B202" s="637" t="s">
        <v>767</v>
      </c>
      <c r="C202" s="638"/>
      <c r="D202" s="260" t="s">
        <v>91</v>
      </c>
      <c r="E202" s="261">
        <f>'общий прайс'!E1264</f>
        <v>5309081.2319999998</v>
      </c>
      <c r="F202" s="262"/>
      <c r="G202" s="140">
        <f t="shared" si="1"/>
        <v>4687261.4879999999</v>
      </c>
      <c r="H202" s="3">
        <v>371</v>
      </c>
      <c r="I202" s="3"/>
    </row>
    <row r="203" spans="2:9" s="238" customFormat="1" ht="27.75" customHeight="1" x14ac:dyDescent="0.2">
      <c r="B203" s="886" t="s">
        <v>768</v>
      </c>
      <c r="C203" s="887"/>
      <c r="D203" s="260" t="s">
        <v>91</v>
      </c>
      <c r="E203" s="261">
        <f>'общий прайс'!E1265</f>
        <v>5509423.9199999999</v>
      </c>
      <c r="F203" s="262"/>
      <c r="G203" s="140">
        <f t="shared" si="1"/>
        <v>4864139.28</v>
      </c>
      <c r="H203" s="3">
        <v>385</v>
      </c>
      <c r="I203" s="3"/>
    </row>
    <row r="204" spans="2:9" s="238" customFormat="1" ht="29.25" customHeight="1" x14ac:dyDescent="0.2">
      <c r="B204" s="886" t="s">
        <v>769</v>
      </c>
      <c r="C204" s="887"/>
      <c r="D204" s="260" t="s">
        <v>91</v>
      </c>
      <c r="E204" s="261">
        <f>'общий прайс'!E1266</f>
        <v>5709766.608</v>
      </c>
      <c r="F204" s="262"/>
      <c r="G204" s="140">
        <f t="shared" si="1"/>
        <v>5041017.0719999997</v>
      </c>
      <c r="H204" s="3">
        <v>399</v>
      </c>
      <c r="I204" s="3"/>
    </row>
    <row r="205" spans="2:9" s="238" customFormat="1" ht="30.75" customHeight="1" x14ac:dyDescent="0.2">
      <c r="B205" s="637" t="s">
        <v>770</v>
      </c>
      <c r="C205" s="638"/>
      <c r="D205" s="260" t="s">
        <v>91</v>
      </c>
      <c r="E205" s="261">
        <f>'общий прайс'!E1267</f>
        <v>3548927.6159999999</v>
      </c>
      <c r="F205" s="262"/>
      <c r="G205" s="140">
        <f t="shared" si="1"/>
        <v>3133263.7440000004</v>
      </c>
      <c r="H205" s="3">
        <v>248</v>
      </c>
      <c r="I205" s="3"/>
    </row>
    <row r="206" spans="2:9" s="238" customFormat="1" ht="29.25" customHeight="1" x14ac:dyDescent="0.2">
      <c r="B206" s="637" t="s">
        <v>771</v>
      </c>
      <c r="C206" s="638"/>
      <c r="D206" s="260" t="s">
        <v>91</v>
      </c>
      <c r="E206" s="261">
        <f>'общий прайс'!E1268</f>
        <v>3591858.1920000003</v>
      </c>
      <c r="F206" s="262"/>
      <c r="G206" s="140">
        <f t="shared" si="1"/>
        <v>3171166.1280000005</v>
      </c>
      <c r="H206" s="3">
        <v>251</v>
      </c>
      <c r="I206" s="3"/>
    </row>
    <row r="207" spans="2:9" s="238" customFormat="1" ht="30" customHeight="1" x14ac:dyDescent="0.2">
      <c r="B207" s="637" t="s">
        <v>772</v>
      </c>
      <c r="C207" s="638"/>
      <c r="D207" s="260" t="s">
        <v>91</v>
      </c>
      <c r="E207" s="261">
        <f>'общий прайс'!E1269</f>
        <v>1863186.9983999997</v>
      </c>
      <c r="F207" s="262"/>
      <c r="G207" s="140">
        <f t="shared" si="1"/>
        <v>1644963.4656</v>
      </c>
      <c r="H207" s="3">
        <v>130.19999999999999</v>
      </c>
      <c r="I207" s="3"/>
    </row>
    <row r="208" spans="2:9" s="238" customFormat="1" ht="31.5" customHeight="1" x14ac:dyDescent="0.2">
      <c r="B208" s="637" t="s">
        <v>773</v>
      </c>
      <c r="C208" s="638"/>
      <c r="D208" s="260" t="s">
        <v>91</v>
      </c>
      <c r="E208" s="261">
        <f>'общий прайс'!E1270</f>
        <v>2103598.2240000004</v>
      </c>
      <c r="F208" s="262"/>
      <c r="G208" s="140">
        <f t="shared" si="1"/>
        <v>1857216.8160000001</v>
      </c>
      <c r="H208" s="3">
        <v>147</v>
      </c>
      <c r="I208" s="3"/>
    </row>
    <row r="209" spans="2:9" s="238" customFormat="1" ht="32.25" customHeight="1" x14ac:dyDescent="0.2">
      <c r="B209" s="637" t="s">
        <v>774</v>
      </c>
      <c r="C209" s="638"/>
      <c r="D209" s="260" t="s">
        <v>91</v>
      </c>
      <c r="E209" s="261">
        <f>'общий прайс'!E1271</f>
        <v>2133649.6272</v>
      </c>
      <c r="F209" s="262"/>
      <c r="G209" s="140">
        <f t="shared" si="1"/>
        <v>1883748.4848000002</v>
      </c>
      <c r="H209" s="3">
        <v>149.1</v>
      </c>
      <c r="I209" s="3"/>
    </row>
    <row r="210" spans="2:9" s="238" customFormat="1" ht="29.25" customHeight="1" x14ac:dyDescent="0.2">
      <c r="B210" s="637" t="s">
        <v>775</v>
      </c>
      <c r="C210" s="638"/>
      <c r="D210" s="260" t="s">
        <v>91</v>
      </c>
      <c r="E210" s="261">
        <f>'общий прайс'!E1272</f>
        <v>2464215.0624000002</v>
      </c>
      <c r="F210" s="262"/>
      <c r="G210" s="140">
        <f t="shared" si="1"/>
        <v>2175596.8415999999</v>
      </c>
      <c r="H210" s="3">
        <v>172.2</v>
      </c>
      <c r="I210" s="3"/>
    </row>
    <row r="211" spans="2:9" s="238" customFormat="1" ht="33" customHeight="1" x14ac:dyDescent="0.2">
      <c r="B211" s="637" t="s">
        <v>776</v>
      </c>
      <c r="C211" s="638"/>
      <c r="D211" s="263" t="s">
        <v>91</v>
      </c>
      <c r="E211" s="261">
        <f>'общий прайс'!E1273</f>
        <v>2524317.8688000003</v>
      </c>
      <c r="F211" s="262"/>
      <c r="G211" s="140">
        <f t="shared" si="1"/>
        <v>2228660.1792000001</v>
      </c>
      <c r="H211" s="3">
        <v>176.4</v>
      </c>
      <c r="I211" s="3"/>
    </row>
    <row r="212" spans="2:9" s="238" customFormat="1" ht="29.25" customHeight="1" x14ac:dyDescent="0.2">
      <c r="B212" s="637" t="s">
        <v>777</v>
      </c>
      <c r="C212" s="638"/>
      <c r="D212" s="263" t="s">
        <v>91</v>
      </c>
      <c r="E212" s="261">
        <f>'общий прайс'!E1274</f>
        <v>3275602.9488000004</v>
      </c>
      <c r="F212" s="262"/>
      <c r="G212" s="140">
        <f t="shared" si="1"/>
        <v>2891951.8991999999</v>
      </c>
      <c r="H212" s="3">
        <v>228.9</v>
      </c>
      <c r="I212" s="3"/>
    </row>
    <row r="213" spans="2:9" s="238" customFormat="1" ht="32.25" customHeight="1" x14ac:dyDescent="0.2">
      <c r="B213" s="637" t="s">
        <v>778</v>
      </c>
      <c r="C213" s="638"/>
      <c r="D213" s="263" t="s">
        <v>91</v>
      </c>
      <c r="E213" s="261">
        <f>'общий прайс'!E1275</f>
        <v>2464215.0624000002</v>
      </c>
      <c r="F213" s="262"/>
      <c r="G213" s="140">
        <f t="shared" si="1"/>
        <v>2175596.8415999999</v>
      </c>
      <c r="H213" s="3">
        <v>172.2</v>
      </c>
      <c r="I213" s="3"/>
    </row>
    <row r="214" spans="2:9" s="238" customFormat="1" ht="30.75" customHeight="1" x14ac:dyDescent="0.2">
      <c r="B214" s="637" t="s">
        <v>779</v>
      </c>
      <c r="C214" s="638"/>
      <c r="D214" s="263" t="s">
        <v>91</v>
      </c>
      <c r="E214" s="261">
        <f>'общий прайс'!E1276</f>
        <v>2629497.7800000003</v>
      </c>
      <c r="F214" s="262"/>
      <c r="G214" s="140">
        <f t="shared" si="1"/>
        <v>2321521.02</v>
      </c>
      <c r="H214" s="3">
        <v>183.75</v>
      </c>
      <c r="I214" s="3"/>
    </row>
    <row r="215" spans="2:9" ht="31.5" customHeight="1" x14ac:dyDescent="0.2">
      <c r="B215" s="637" t="s">
        <v>780</v>
      </c>
      <c r="C215" s="638"/>
      <c r="D215" s="263" t="s">
        <v>91</v>
      </c>
      <c r="E215" s="261">
        <f>'общий прайс'!E1277</f>
        <v>2779754.7960000001</v>
      </c>
      <c r="F215" s="262"/>
      <c r="G215" s="140">
        <f t="shared" si="1"/>
        <v>2454179.3640000001</v>
      </c>
      <c r="H215" s="3">
        <v>194.25</v>
      </c>
    </row>
    <row r="216" spans="2:9" ht="15" x14ac:dyDescent="0.2">
      <c r="B216" s="637" t="s">
        <v>781</v>
      </c>
      <c r="C216" s="638"/>
      <c r="D216" s="263" t="s">
        <v>91</v>
      </c>
      <c r="E216" s="261">
        <f>'общий прайс'!E1278</f>
        <v>3155397.3360000001</v>
      </c>
      <c r="F216" s="262"/>
      <c r="G216" s="140">
        <f t="shared" si="1"/>
        <v>2785825.2240000004</v>
      </c>
      <c r="H216" s="3">
        <v>220.5</v>
      </c>
    </row>
    <row r="217" spans="2:9" ht="15.75" thickBot="1" x14ac:dyDescent="0.25">
      <c r="B217" s="639" t="s">
        <v>782</v>
      </c>
      <c r="C217" s="640"/>
      <c r="D217" s="264" t="s">
        <v>91</v>
      </c>
      <c r="E217" s="265">
        <f>'общий прайс'!E1279</f>
        <v>4222222.1496000001</v>
      </c>
      <c r="F217" s="262"/>
      <c r="G217" s="140">
        <f t="shared" si="1"/>
        <v>3727699.4664000003</v>
      </c>
      <c r="H217" s="3">
        <v>295.05</v>
      </c>
    </row>
  </sheetData>
  <sheetProtection password="9248" sheet="1" objects="1" scenarios="1"/>
  <mergeCells count="207">
    <mergeCell ref="B26:F26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154:C154"/>
    <mergeCell ref="B146:C146"/>
    <mergeCell ref="B147:C147"/>
    <mergeCell ref="B115:F115"/>
    <mergeCell ref="B116:C116"/>
    <mergeCell ref="B148:C148"/>
    <mergeCell ref="B149:C149"/>
    <mergeCell ref="B150:C150"/>
    <mergeCell ref="B151:C151"/>
    <mergeCell ref="B152:C152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28:C128"/>
    <mergeCell ref="B129:C129"/>
    <mergeCell ref="B130:C130"/>
    <mergeCell ref="B131:C131"/>
    <mergeCell ref="B133:C133"/>
    <mergeCell ref="B134:C134"/>
    <mergeCell ref="B135:C135"/>
    <mergeCell ref="B136:C136"/>
    <mergeCell ref="B62:C62"/>
    <mergeCell ref="B63:C63"/>
    <mergeCell ref="B200:F200"/>
    <mergeCell ref="B201:C201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75:C175"/>
    <mergeCell ref="B176:C176"/>
    <mergeCell ref="B177:C177"/>
    <mergeCell ref="B178:C178"/>
    <mergeCell ref="B179:F179"/>
    <mergeCell ref="B180:C180"/>
    <mergeCell ref="B169:C169"/>
    <mergeCell ref="B153:C153"/>
    <mergeCell ref="B170:C170"/>
    <mergeCell ref="B202:C202"/>
    <mergeCell ref="B203:C203"/>
    <mergeCell ref="B204:C204"/>
    <mergeCell ref="B205:C205"/>
    <mergeCell ref="B189:C189"/>
    <mergeCell ref="B190:F190"/>
    <mergeCell ref="B191:C191"/>
    <mergeCell ref="B194:C194"/>
    <mergeCell ref="B192:C192"/>
    <mergeCell ref="B193:F193"/>
    <mergeCell ref="B195:C195"/>
    <mergeCell ref="B196:C196"/>
    <mergeCell ref="B197:C197"/>
    <mergeCell ref="B198:C198"/>
    <mergeCell ref="B199:C199"/>
    <mergeCell ref="B212:C212"/>
    <mergeCell ref="B213:C213"/>
    <mergeCell ref="B214:C214"/>
    <mergeCell ref="B215:C215"/>
    <mergeCell ref="B216:C216"/>
    <mergeCell ref="B217:C217"/>
    <mergeCell ref="B206:C206"/>
    <mergeCell ref="B207:C207"/>
    <mergeCell ref="B208:C208"/>
    <mergeCell ref="B209:C209"/>
    <mergeCell ref="B210:C210"/>
    <mergeCell ref="B211:C211"/>
    <mergeCell ref="B171:C171"/>
    <mergeCell ref="B172:F172"/>
    <mergeCell ref="B173:C173"/>
    <mergeCell ref="B174:C174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B111:C111"/>
    <mergeCell ref="B112:C112"/>
    <mergeCell ref="B113:C113"/>
    <mergeCell ref="B114:C114"/>
    <mergeCell ref="B155:F155"/>
    <mergeCell ref="B156:C15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32:C132"/>
    <mergeCell ref="B105:C105"/>
    <mergeCell ref="B106:C106"/>
    <mergeCell ref="B107:C107"/>
    <mergeCell ref="B108:C108"/>
    <mergeCell ref="B109:C109"/>
    <mergeCell ref="B110:F110"/>
    <mergeCell ref="B98:C98"/>
    <mergeCell ref="B99:F99"/>
    <mergeCell ref="B100:C100"/>
    <mergeCell ref="B102:C102"/>
    <mergeCell ref="B103:C103"/>
    <mergeCell ref="B104:C104"/>
    <mergeCell ref="B101:C101"/>
    <mergeCell ref="B92:C92"/>
    <mergeCell ref="B93:C93"/>
    <mergeCell ref="B94:C94"/>
    <mergeCell ref="B95:C95"/>
    <mergeCell ref="B96:C96"/>
    <mergeCell ref="B97:C97"/>
    <mergeCell ref="B86:C86"/>
    <mergeCell ref="B87:C87"/>
    <mergeCell ref="B88:F88"/>
    <mergeCell ref="B89:C89"/>
    <mergeCell ref="B90:C90"/>
    <mergeCell ref="B91:C91"/>
    <mergeCell ref="B80:C80"/>
    <mergeCell ref="B81:C81"/>
    <mergeCell ref="B82:C82"/>
    <mergeCell ref="B83:C83"/>
    <mergeCell ref="B84:C84"/>
    <mergeCell ref="B85:C85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B65:C65"/>
    <mergeCell ref="B66:C66"/>
    <mergeCell ref="B67:F67"/>
    <mergeCell ref="B54:C54"/>
    <mergeCell ref="B55:F55"/>
    <mergeCell ref="B56:C56"/>
    <mergeCell ref="B57:C57"/>
    <mergeCell ref="B58:C58"/>
    <mergeCell ref="B59:C59"/>
    <mergeCell ref="B51:C51"/>
    <mergeCell ref="B52:C52"/>
    <mergeCell ref="B53:C53"/>
    <mergeCell ref="B45:F45"/>
    <mergeCell ref="B46:C46"/>
    <mergeCell ref="B47:C47"/>
    <mergeCell ref="B60:F60"/>
    <mergeCell ref="B61:C61"/>
    <mergeCell ref="B64:C64"/>
    <mergeCell ref="B2:C2"/>
    <mergeCell ref="C11:E11"/>
    <mergeCell ref="B12:C12"/>
    <mergeCell ref="B14:F14"/>
    <mergeCell ref="B15:F15"/>
    <mergeCell ref="B16:C16"/>
    <mergeCell ref="B48:C48"/>
    <mergeCell ref="B49:C49"/>
    <mergeCell ref="B50:F50"/>
    <mergeCell ref="B23:C23"/>
    <mergeCell ref="B24:C24"/>
    <mergeCell ref="B25:C25"/>
    <mergeCell ref="B17:C17"/>
    <mergeCell ref="B18:C18"/>
    <mergeCell ref="B19:C19"/>
    <mergeCell ref="B20:C20"/>
    <mergeCell ref="B21:C21"/>
    <mergeCell ref="B22:F22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5"/>
  <sheetViews>
    <sheetView view="pageBreakPreview" zoomScaleNormal="100" workbookViewId="0">
      <pane ySplit="12" topLeftCell="A58" activePane="bottomLeft" state="frozen"/>
      <selection pane="bottomLeft" activeCell="M76" sqref="M76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6" width="0" style="2" hidden="1" customWidth="1"/>
    <col min="267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2" width="0" style="2" hidden="1" customWidth="1"/>
    <col min="523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8" width="0" style="2" hidden="1" customWidth="1"/>
    <col min="779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4" width="0" style="2" hidden="1" customWidth="1"/>
    <col min="1035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90" width="0" style="2" hidden="1" customWidth="1"/>
    <col min="1291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6" width="0" style="2" hidden="1" customWidth="1"/>
    <col min="1547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2" width="0" style="2" hidden="1" customWidth="1"/>
    <col min="1803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8" width="0" style="2" hidden="1" customWidth="1"/>
    <col min="2059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4" width="0" style="2" hidden="1" customWidth="1"/>
    <col min="2315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70" width="0" style="2" hidden="1" customWidth="1"/>
    <col min="2571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6" width="0" style="2" hidden="1" customWidth="1"/>
    <col min="2827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2" width="0" style="2" hidden="1" customWidth="1"/>
    <col min="3083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8" width="0" style="2" hidden="1" customWidth="1"/>
    <col min="3339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4" width="0" style="2" hidden="1" customWidth="1"/>
    <col min="3595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50" width="0" style="2" hidden="1" customWidth="1"/>
    <col min="3851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6" width="0" style="2" hidden="1" customWidth="1"/>
    <col min="4107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2" width="0" style="2" hidden="1" customWidth="1"/>
    <col min="4363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8" width="0" style="2" hidden="1" customWidth="1"/>
    <col min="4619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4" width="0" style="2" hidden="1" customWidth="1"/>
    <col min="4875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30" width="0" style="2" hidden="1" customWidth="1"/>
    <col min="5131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6" width="0" style="2" hidden="1" customWidth="1"/>
    <col min="5387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2" width="0" style="2" hidden="1" customWidth="1"/>
    <col min="5643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8" width="0" style="2" hidden="1" customWidth="1"/>
    <col min="5899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4" width="0" style="2" hidden="1" customWidth="1"/>
    <col min="6155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10" width="0" style="2" hidden="1" customWidth="1"/>
    <col min="6411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6" width="0" style="2" hidden="1" customWidth="1"/>
    <col min="6667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2" width="0" style="2" hidden="1" customWidth="1"/>
    <col min="6923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8" width="0" style="2" hidden="1" customWidth="1"/>
    <col min="7179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4" width="0" style="2" hidden="1" customWidth="1"/>
    <col min="7435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90" width="0" style="2" hidden="1" customWidth="1"/>
    <col min="7691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6" width="0" style="2" hidden="1" customWidth="1"/>
    <col min="7947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2" width="0" style="2" hidden="1" customWidth="1"/>
    <col min="8203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8" width="0" style="2" hidden="1" customWidth="1"/>
    <col min="8459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4" width="0" style="2" hidden="1" customWidth="1"/>
    <col min="8715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70" width="0" style="2" hidden="1" customWidth="1"/>
    <col min="8971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6" width="0" style="2" hidden="1" customWidth="1"/>
    <col min="9227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2" width="0" style="2" hidden="1" customWidth="1"/>
    <col min="9483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8" width="0" style="2" hidden="1" customWidth="1"/>
    <col min="9739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4" width="0" style="2" hidden="1" customWidth="1"/>
    <col min="9995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50" width="0" style="2" hidden="1" customWidth="1"/>
    <col min="10251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6" width="0" style="2" hidden="1" customWidth="1"/>
    <col min="10507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2" width="0" style="2" hidden="1" customWidth="1"/>
    <col min="10763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8" width="0" style="2" hidden="1" customWidth="1"/>
    <col min="11019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4" width="0" style="2" hidden="1" customWidth="1"/>
    <col min="11275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30" width="0" style="2" hidden="1" customWidth="1"/>
    <col min="11531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6" width="0" style="2" hidden="1" customWidth="1"/>
    <col min="11787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2" width="0" style="2" hidden="1" customWidth="1"/>
    <col min="12043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8" width="0" style="2" hidden="1" customWidth="1"/>
    <col min="12299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4" width="0" style="2" hidden="1" customWidth="1"/>
    <col min="12555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10" width="0" style="2" hidden="1" customWidth="1"/>
    <col min="12811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6" width="0" style="2" hidden="1" customWidth="1"/>
    <col min="13067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2" width="0" style="2" hidden="1" customWidth="1"/>
    <col min="13323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8" width="0" style="2" hidden="1" customWidth="1"/>
    <col min="13579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4" width="0" style="2" hidden="1" customWidth="1"/>
    <col min="13835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90" width="0" style="2" hidden="1" customWidth="1"/>
    <col min="14091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6" width="0" style="2" hidden="1" customWidth="1"/>
    <col min="14347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2" width="0" style="2" hidden="1" customWidth="1"/>
    <col min="14603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8" width="0" style="2" hidden="1" customWidth="1"/>
    <col min="14859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4" width="0" style="2" hidden="1" customWidth="1"/>
    <col min="15115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70" width="0" style="2" hidden="1" customWidth="1"/>
    <col min="15371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6" width="0" style="2" hidden="1" customWidth="1"/>
    <col min="15627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2" width="0" style="2" hidden="1" customWidth="1"/>
    <col min="15883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8" width="0" style="2" hidden="1" customWidth="1"/>
    <col min="16139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5.5" customHeight="1" thickBot="1" x14ac:dyDescent="0.25">
      <c r="B13" s="92" t="s">
        <v>25</v>
      </c>
      <c r="C13" s="52"/>
      <c r="D13" s="52"/>
      <c r="E13" s="51"/>
      <c r="F13" s="50"/>
      <c r="G13" s="93"/>
      <c r="H13" s="48"/>
      <c r="I13" s="3"/>
    </row>
    <row r="14" spans="2:9" s="8" customFormat="1" ht="28.5" customHeight="1" thickBot="1" x14ac:dyDescent="0.25">
      <c r="B14" s="797" t="s">
        <v>783</v>
      </c>
      <c r="C14" s="798"/>
      <c r="D14" s="798"/>
      <c r="E14" s="798"/>
      <c r="F14" s="799"/>
      <c r="G14" s="94"/>
      <c r="H14" s="4"/>
      <c r="I14" s="3"/>
    </row>
    <row r="15" spans="2:9" s="8" customFormat="1" ht="18.75" customHeight="1" thickBot="1" x14ac:dyDescent="0.25">
      <c r="B15" s="658" t="s">
        <v>784</v>
      </c>
      <c r="C15" s="659"/>
      <c r="D15" s="659"/>
      <c r="E15" s="660"/>
      <c r="F15" s="661"/>
      <c r="G15" s="170"/>
      <c r="H15" s="4"/>
      <c r="I15" s="3"/>
    </row>
    <row r="16" spans="2:9" s="8" customFormat="1" ht="14.25" customHeight="1" x14ac:dyDescent="0.2">
      <c r="B16" s="766" t="s">
        <v>785</v>
      </c>
      <c r="C16" s="767"/>
      <c r="D16" s="39" t="s">
        <v>378</v>
      </c>
      <c r="E16" s="38">
        <f>'общий прайс'!E1094</f>
        <v>282518.08</v>
      </c>
      <c r="F16" s="37"/>
      <c r="G16" s="140">
        <v>268603</v>
      </c>
      <c r="H16" s="4"/>
      <c r="I16" s="3"/>
    </row>
    <row r="17" spans="2:9" s="8" customFormat="1" ht="14.25" customHeight="1" x14ac:dyDescent="0.2">
      <c r="B17" s="710" t="s">
        <v>1850</v>
      </c>
      <c r="C17" s="880"/>
      <c r="D17" s="36" t="s">
        <v>417</v>
      </c>
      <c r="E17" s="174">
        <f>'общий прайс'!E1095</f>
        <v>214305.52000000002</v>
      </c>
      <c r="F17" s="35"/>
      <c r="G17" s="140"/>
      <c r="H17" s="4"/>
      <c r="I17" s="3"/>
    </row>
    <row r="18" spans="2:9" ht="15.75" customHeight="1" x14ac:dyDescent="0.2">
      <c r="B18" s="623" t="s">
        <v>786</v>
      </c>
      <c r="C18" s="624"/>
      <c r="D18" s="32" t="s">
        <v>378</v>
      </c>
      <c r="E18" s="31">
        <f>'общий прайс'!E1096</f>
        <v>326249.04000000004</v>
      </c>
      <c r="F18" s="113" t="s">
        <v>80</v>
      </c>
      <c r="G18" s="140">
        <v>291043</v>
      </c>
    </row>
    <row r="19" spans="2:9" ht="15.75" customHeight="1" x14ac:dyDescent="0.2">
      <c r="B19" s="615" t="s">
        <v>1599</v>
      </c>
      <c r="C19" s="616"/>
      <c r="D19" s="32" t="s">
        <v>417</v>
      </c>
      <c r="E19" s="31">
        <f>'общий прайс'!E1097</f>
        <v>209471.6</v>
      </c>
      <c r="F19" s="113" t="s">
        <v>80</v>
      </c>
      <c r="G19" s="140"/>
    </row>
    <row r="20" spans="2:9" s="8" customFormat="1" ht="14.25" customHeight="1" x14ac:dyDescent="0.2">
      <c r="B20" s="623" t="s">
        <v>787</v>
      </c>
      <c r="C20" s="624"/>
      <c r="D20" s="32" t="s">
        <v>387</v>
      </c>
      <c r="E20" s="31">
        <f>'общий прайс'!E1098</f>
        <v>149310.72</v>
      </c>
      <c r="F20" s="30"/>
      <c r="G20" s="151">
        <v>141975</v>
      </c>
      <c r="H20" s="4"/>
      <c r="I20" s="118">
        <v>369200</v>
      </c>
    </row>
    <row r="21" spans="2:9" s="8" customFormat="1" ht="15.75" customHeight="1" x14ac:dyDescent="0.2">
      <c r="B21" s="623" t="s">
        <v>788</v>
      </c>
      <c r="C21" s="624"/>
      <c r="D21" s="32" t="s">
        <v>387</v>
      </c>
      <c r="E21" s="31">
        <f>'общий прайс'!E1099</f>
        <v>149259.76</v>
      </c>
      <c r="F21" s="30"/>
      <c r="G21" s="151">
        <v>137957</v>
      </c>
      <c r="H21" s="4"/>
      <c r="I21" s="118">
        <v>369200</v>
      </c>
    </row>
    <row r="22" spans="2:9" s="8" customFormat="1" ht="15.75" customHeight="1" x14ac:dyDescent="0.2">
      <c r="B22" s="623" t="s">
        <v>1823</v>
      </c>
      <c r="C22" s="624"/>
      <c r="D22" s="32" t="s">
        <v>383</v>
      </c>
      <c r="E22" s="31">
        <f>'общий прайс'!E1100</f>
        <v>251565.6</v>
      </c>
      <c r="F22" s="113" t="s">
        <v>80</v>
      </c>
      <c r="G22" s="151"/>
      <c r="H22" s="4"/>
      <c r="I22" s="118"/>
    </row>
    <row r="23" spans="2:9" s="8" customFormat="1" ht="15.75" customHeight="1" x14ac:dyDescent="0.2">
      <c r="B23" s="623" t="s">
        <v>1824</v>
      </c>
      <c r="C23" s="624"/>
      <c r="D23" s="32" t="s">
        <v>383</v>
      </c>
      <c r="E23" s="31">
        <f>'общий прайс'!E1101</f>
        <v>253040.7</v>
      </c>
      <c r="F23" s="113" t="s">
        <v>80</v>
      </c>
      <c r="G23" s="151"/>
      <c r="H23" s="4"/>
      <c r="I23" s="118"/>
    </row>
    <row r="24" spans="2:9" s="8" customFormat="1" ht="15.75" customHeight="1" x14ac:dyDescent="0.2">
      <c r="B24" s="623" t="s">
        <v>789</v>
      </c>
      <c r="C24" s="624"/>
      <c r="D24" s="32" t="s">
        <v>383</v>
      </c>
      <c r="E24" s="31">
        <f>'общий прайс'!E1102</f>
        <v>229699.6</v>
      </c>
      <c r="F24" s="142"/>
      <c r="G24" s="151">
        <v>215878</v>
      </c>
      <c r="H24" s="4"/>
      <c r="I24" s="118"/>
    </row>
    <row r="25" spans="2:9" s="8" customFormat="1" ht="18" customHeight="1" x14ac:dyDescent="0.2">
      <c r="B25" s="623" t="s">
        <v>790</v>
      </c>
      <c r="C25" s="624"/>
      <c r="D25" s="32" t="s">
        <v>383</v>
      </c>
      <c r="E25" s="31">
        <f>'общий прайс'!E1103</f>
        <v>209711.84</v>
      </c>
      <c r="F25" s="142"/>
      <c r="G25" s="151">
        <v>199729</v>
      </c>
      <c r="H25" s="4"/>
      <c r="I25" s="118">
        <v>522300</v>
      </c>
    </row>
    <row r="26" spans="2:9" s="8" customFormat="1" ht="16.5" customHeight="1" thickBot="1" x14ac:dyDescent="0.25">
      <c r="B26" s="627" t="s">
        <v>791</v>
      </c>
      <c r="C26" s="628"/>
      <c r="D26" s="114" t="s">
        <v>792</v>
      </c>
      <c r="E26" s="28">
        <f>'общий прайс'!E1104</f>
        <v>1051180</v>
      </c>
      <c r="F26" s="146" t="s">
        <v>80</v>
      </c>
      <c r="G26" s="151">
        <v>907575</v>
      </c>
      <c r="H26" s="4"/>
      <c r="I26" s="118">
        <v>541700</v>
      </c>
    </row>
    <row r="27" spans="2:9" s="8" customFormat="1" ht="17.25" customHeight="1" thickBot="1" x14ac:dyDescent="0.25">
      <c r="B27" s="658" t="s">
        <v>793</v>
      </c>
      <c r="C27" s="659"/>
      <c r="D27" s="659"/>
      <c r="E27" s="817"/>
      <c r="F27" s="661"/>
      <c r="G27" s="94"/>
      <c r="H27" s="4"/>
      <c r="I27" s="118">
        <v>522300</v>
      </c>
    </row>
    <row r="28" spans="2:9" s="8" customFormat="1" ht="14.25" customHeight="1" x14ac:dyDescent="0.2">
      <c r="B28" s="766" t="s">
        <v>794</v>
      </c>
      <c r="C28" s="767"/>
      <c r="D28" s="137" t="s">
        <v>383</v>
      </c>
      <c r="E28" s="138">
        <f>'общий прайс'!E1106</f>
        <v>165152.4</v>
      </c>
      <c r="F28" s="11"/>
      <c r="G28" s="9">
        <v>139251</v>
      </c>
      <c r="H28" s="4"/>
      <c r="I28" s="118">
        <v>392500</v>
      </c>
    </row>
    <row r="29" spans="2:9" s="8" customFormat="1" ht="14.25" customHeight="1" x14ac:dyDescent="0.2">
      <c r="B29" s="623" t="s">
        <v>795</v>
      </c>
      <c r="C29" s="624"/>
      <c r="D29" s="144" t="s">
        <v>383</v>
      </c>
      <c r="E29" s="141">
        <f>'общий прайс'!E1107</f>
        <v>158832</v>
      </c>
      <c r="F29" s="96"/>
      <c r="G29" s="9">
        <v>131679</v>
      </c>
      <c r="H29" s="4"/>
      <c r="I29" s="118">
        <v>407800</v>
      </c>
    </row>
    <row r="30" spans="2:9" s="8" customFormat="1" ht="14.25" customHeight="1" x14ac:dyDescent="0.2">
      <c r="B30" s="623" t="s">
        <v>796</v>
      </c>
      <c r="C30" s="624"/>
      <c r="D30" s="144" t="s">
        <v>792</v>
      </c>
      <c r="E30" s="141">
        <f>'общий прайс'!E1108</f>
        <v>579594</v>
      </c>
      <c r="F30" s="96"/>
      <c r="G30" s="9">
        <v>475135</v>
      </c>
      <c r="H30" s="4"/>
      <c r="I30" s="118">
        <v>430400</v>
      </c>
    </row>
    <row r="31" spans="2:9" s="8" customFormat="1" ht="14.25" customHeight="1" x14ac:dyDescent="0.2">
      <c r="B31" s="623" t="s">
        <v>797</v>
      </c>
      <c r="C31" s="624"/>
      <c r="D31" s="144" t="s">
        <v>792</v>
      </c>
      <c r="E31" s="141">
        <f>'общий прайс'!E1109</f>
        <v>542256</v>
      </c>
      <c r="F31" s="96"/>
      <c r="G31" s="23">
        <v>49.84</v>
      </c>
      <c r="H31" s="4"/>
      <c r="I31" s="118">
        <v>428900</v>
      </c>
    </row>
    <row r="32" spans="2:9" s="8" customFormat="1" ht="14.25" customHeight="1" x14ac:dyDescent="0.2">
      <c r="B32" s="623" t="s">
        <v>798</v>
      </c>
      <c r="C32" s="624"/>
      <c r="D32" s="144" t="s">
        <v>792</v>
      </c>
      <c r="E32" s="141">
        <f>'общий прайс'!E1110</f>
        <v>542256</v>
      </c>
      <c r="F32" s="96"/>
      <c r="G32" s="23">
        <v>49.84</v>
      </c>
      <c r="H32" s="4"/>
      <c r="I32" s="118">
        <v>462700</v>
      </c>
    </row>
    <row r="33" spans="2:9" s="8" customFormat="1" ht="14.25" customHeight="1" x14ac:dyDescent="0.2">
      <c r="B33" s="623" t="s">
        <v>799</v>
      </c>
      <c r="C33" s="624"/>
      <c r="D33" s="144" t="s">
        <v>792</v>
      </c>
      <c r="E33" s="141">
        <f>'общий прайс'!E1111</f>
        <v>410467.2</v>
      </c>
      <c r="F33" s="96"/>
      <c r="G33" s="23">
        <v>37.28</v>
      </c>
      <c r="H33" s="4"/>
      <c r="I33" s="118">
        <v>453700</v>
      </c>
    </row>
    <row r="34" spans="2:9" s="8" customFormat="1" ht="14.25" customHeight="1" x14ac:dyDescent="0.2">
      <c r="B34" s="623" t="s">
        <v>800</v>
      </c>
      <c r="C34" s="624"/>
      <c r="D34" s="144" t="s">
        <v>792</v>
      </c>
      <c r="E34" s="141">
        <f>'общий прайс'!E1112</f>
        <v>410467.2</v>
      </c>
      <c r="F34" s="96"/>
      <c r="G34" s="23">
        <v>37.28</v>
      </c>
      <c r="H34" s="4"/>
      <c r="I34" s="118">
        <v>1188000</v>
      </c>
    </row>
    <row r="35" spans="2:9" s="8" customFormat="1" ht="14.25" customHeight="1" x14ac:dyDescent="0.2">
      <c r="B35" s="623" t="s">
        <v>801</v>
      </c>
      <c r="C35" s="624"/>
      <c r="D35" s="144" t="s">
        <v>792</v>
      </c>
      <c r="E35" s="141">
        <f>'общий прайс'!E1113</f>
        <v>417456.00000000006</v>
      </c>
      <c r="F35" s="96"/>
      <c r="G35" s="23">
        <v>37.799999999999997</v>
      </c>
      <c r="H35" s="4"/>
      <c r="I35" s="118">
        <v>1188000</v>
      </c>
    </row>
    <row r="36" spans="2:9" s="8" customFormat="1" ht="14.25" customHeight="1" x14ac:dyDescent="0.2">
      <c r="B36" s="623" t="s">
        <v>802</v>
      </c>
      <c r="C36" s="624"/>
      <c r="D36" s="144" t="s">
        <v>792</v>
      </c>
      <c r="E36" s="141">
        <f>'общий прайс'!E1114</f>
        <v>454396.79999999993</v>
      </c>
      <c r="F36" s="96"/>
      <c r="G36" s="23">
        <v>41.46</v>
      </c>
      <c r="H36" s="4"/>
      <c r="I36" s="118">
        <v>1188000</v>
      </c>
    </row>
    <row r="37" spans="2:9" s="8" customFormat="1" ht="14.25" customHeight="1" x14ac:dyDescent="0.2">
      <c r="B37" s="623" t="s">
        <v>803</v>
      </c>
      <c r="C37" s="624"/>
      <c r="D37" s="144" t="s">
        <v>792</v>
      </c>
      <c r="E37" s="141">
        <f>'общий прайс'!E1115</f>
        <v>454396.79999999993</v>
      </c>
      <c r="F37" s="96"/>
      <c r="G37" s="23">
        <v>41.46</v>
      </c>
      <c r="H37" s="4"/>
      <c r="I37" s="118">
        <v>1188000</v>
      </c>
    </row>
    <row r="38" spans="2:9" s="8" customFormat="1" ht="14.25" customHeight="1" x14ac:dyDescent="0.2">
      <c r="B38" s="623" t="s">
        <v>804</v>
      </c>
      <c r="C38" s="624"/>
      <c r="D38" s="144" t="s">
        <v>792</v>
      </c>
      <c r="E38" s="141">
        <f>'общий прайс'!E1116</f>
        <v>461385.6</v>
      </c>
      <c r="F38" s="96"/>
      <c r="G38" s="23">
        <v>41.99</v>
      </c>
      <c r="H38" s="4"/>
      <c r="I38" s="118"/>
    </row>
    <row r="39" spans="2:9" s="8" customFormat="1" ht="14.25" customHeight="1" x14ac:dyDescent="0.2">
      <c r="B39" s="623" t="s">
        <v>805</v>
      </c>
      <c r="C39" s="624"/>
      <c r="D39" s="144" t="s">
        <v>792</v>
      </c>
      <c r="E39" s="141">
        <f>'общий прайс'!E1117</f>
        <v>1414161.7999999998</v>
      </c>
      <c r="F39" s="103"/>
      <c r="G39" s="23">
        <v>1279542</v>
      </c>
      <c r="H39" s="4"/>
      <c r="I39" s="118">
        <v>755000</v>
      </c>
    </row>
    <row r="40" spans="2:9" s="8" customFormat="1" ht="14.25" customHeight="1" x14ac:dyDescent="0.2">
      <c r="B40" s="615" t="s">
        <v>806</v>
      </c>
      <c r="C40" s="616"/>
      <c r="D40" s="144" t="s">
        <v>792</v>
      </c>
      <c r="E40" s="141">
        <f>'общий прайс'!E1118</f>
        <v>1296018.1199999999</v>
      </c>
      <c r="F40" s="96"/>
      <c r="G40" s="23">
        <v>1162292</v>
      </c>
      <c r="H40" s="4"/>
      <c r="I40" s="118">
        <v>769000</v>
      </c>
    </row>
    <row r="41" spans="2:9" s="8" customFormat="1" ht="14.25" customHeight="1" x14ac:dyDescent="0.2">
      <c r="B41" s="623" t="s">
        <v>807</v>
      </c>
      <c r="C41" s="624"/>
      <c r="D41" s="144" t="s">
        <v>792</v>
      </c>
      <c r="E41" s="141">
        <f>'общий прайс'!E1119</f>
        <v>1398421.76</v>
      </c>
      <c r="F41" s="96"/>
      <c r="G41" s="23">
        <v>1282586</v>
      </c>
      <c r="H41" s="4"/>
      <c r="I41" s="118">
        <v>755000</v>
      </c>
    </row>
    <row r="42" spans="2:9" s="8" customFormat="1" ht="14.25" customHeight="1" x14ac:dyDescent="0.2">
      <c r="B42" s="623" t="s">
        <v>808</v>
      </c>
      <c r="C42" s="624"/>
      <c r="D42" s="144" t="s">
        <v>792</v>
      </c>
      <c r="E42" s="141">
        <f>'общий прайс'!E1120</f>
        <v>1297857.8799999999</v>
      </c>
      <c r="F42" s="96"/>
      <c r="G42" s="23">
        <v>1161952</v>
      </c>
      <c r="H42" s="4"/>
      <c r="I42" s="118"/>
    </row>
    <row r="43" spans="2:9" s="8" customFormat="1" ht="14.25" customHeight="1" x14ac:dyDescent="0.2">
      <c r="B43" s="623" t="s">
        <v>809</v>
      </c>
      <c r="C43" s="624"/>
      <c r="D43" s="144" t="s">
        <v>792</v>
      </c>
      <c r="E43" s="141">
        <f>'общий прайс'!E1121</f>
        <v>1413052.8399999999</v>
      </c>
      <c r="F43" s="96"/>
      <c r="G43" s="23">
        <v>1273005</v>
      </c>
      <c r="H43" s="4"/>
      <c r="I43" s="118"/>
    </row>
    <row r="44" spans="2:9" s="8" customFormat="1" ht="14.25" customHeight="1" x14ac:dyDescent="0.2">
      <c r="B44" s="623" t="s">
        <v>1681</v>
      </c>
      <c r="C44" s="624"/>
      <c r="D44" s="144" t="s">
        <v>792</v>
      </c>
      <c r="E44" s="141">
        <f>'общий прайс'!E1122</f>
        <v>1294353.52</v>
      </c>
      <c r="F44" s="96"/>
      <c r="G44" s="23"/>
      <c r="H44" s="4"/>
      <c r="I44" s="118"/>
    </row>
    <row r="45" spans="2:9" s="8" customFormat="1" ht="14.25" customHeight="1" x14ac:dyDescent="0.2">
      <c r="B45" s="623" t="s">
        <v>810</v>
      </c>
      <c r="C45" s="624"/>
      <c r="D45" s="144" t="s">
        <v>792</v>
      </c>
      <c r="E45" s="141">
        <f>'общий прайс'!E1123</f>
        <v>1418712.48</v>
      </c>
      <c r="F45" s="96"/>
      <c r="G45" s="23">
        <v>1271438</v>
      </c>
      <c r="H45" s="4"/>
      <c r="I45" s="118">
        <v>818185</v>
      </c>
    </row>
    <row r="46" spans="2:9" s="8" customFormat="1" ht="14.25" customHeight="1" x14ac:dyDescent="0.2">
      <c r="B46" s="615" t="s">
        <v>811</v>
      </c>
      <c r="C46" s="616"/>
      <c r="D46" s="144" t="s">
        <v>792</v>
      </c>
      <c r="E46" s="141">
        <f>'общий прайс'!E1124</f>
        <v>1291869.96</v>
      </c>
      <c r="F46" s="103" t="s">
        <v>80</v>
      </c>
      <c r="G46" s="23">
        <v>1165424</v>
      </c>
      <c r="H46" s="4"/>
      <c r="I46" s="118">
        <v>818185</v>
      </c>
    </row>
    <row r="47" spans="2:9" s="8" customFormat="1" ht="14.25" customHeight="1" x14ac:dyDescent="0.2">
      <c r="B47" s="623" t="s">
        <v>812</v>
      </c>
      <c r="C47" s="624"/>
      <c r="D47" s="144" t="s">
        <v>792</v>
      </c>
      <c r="E47" s="141">
        <f>'общий прайс'!E1125</f>
        <v>857815.36</v>
      </c>
      <c r="F47" s="96"/>
      <c r="G47" s="23">
        <v>813334</v>
      </c>
      <c r="H47" s="4"/>
      <c r="I47" s="118">
        <v>818185</v>
      </c>
    </row>
    <row r="48" spans="2:9" s="8" customFormat="1" ht="14.25" customHeight="1" x14ac:dyDescent="0.2">
      <c r="B48" s="623" t="s">
        <v>813</v>
      </c>
      <c r="C48" s="624"/>
      <c r="D48" s="144" t="s">
        <v>792</v>
      </c>
      <c r="E48" s="141">
        <f>'общий прайс'!E1126</f>
        <v>888451.2</v>
      </c>
      <c r="F48" s="96"/>
      <c r="G48" s="23">
        <v>84.43</v>
      </c>
      <c r="H48" s="4"/>
      <c r="I48" s="118">
        <v>876000</v>
      </c>
    </row>
    <row r="49" spans="2:9" s="8" customFormat="1" ht="14.25" customHeight="1" x14ac:dyDescent="0.2">
      <c r="B49" s="623" t="s">
        <v>814</v>
      </c>
      <c r="C49" s="624"/>
      <c r="D49" s="144" t="s">
        <v>792</v>
      </c>
      <c r="E49" s="141">
        <f>'общий прайс'!E1127</f>
        <v>871104</v>
      </c>
      <c r="F49" s="96"/>
      <c r="G49" s="23">
        <v>83.06</v>
      </c>
      <c r="H49" s="4"/>
      <c r="I49" s="118">
        <v>890000</v>
      </c>
    </row>
    <row r="50" spans="2:9" s="8" customFormat="1" ht="14.25" customHeight="1" x14ac:dyDescent="0.2">
      <c r="B50" s="623" t="s">
        <v>815</v>
      </c>
      <c r="C50" s="624"/>
      <c r="D50" s="144" t="s">
        <v>792</v>
      </c>
      <c r="E50" s="141">
        <f>'общий прайс'!E1128</f>
        <v>1268592</v>
      </c>
      <c r="F50" s="96"/>
      <c r="G50" s="23">
        <v>86.45</v>
      </c>
      <c r="H50" s="4"/>
      <c r="I50" s="118">
        <v>876000</v>
      </c>
    </row>
    <row r="51" spans="2:9" s="8" customFormat="1" ht="14.25" customHeight="1" x14ac:dyDescent="0.2">
      <c r="B51" s="623" t="s">
        <v>816</v>
      </c>
      <c r="C51" s="624"/>
      <c r="D51" s="144" t="s">
        <v>792</v>
      </c>
      <c r="E51" s="141">
        <f>'общий прайс'!E1129</f>
        <v>1285939.2</v>
      </c>
      <c r="F51" s="96"/>
      <c r="G51" s="23">
        <v>86.45</v>
      </c>
      <c r="H51" s="4"/>
      <c r="I51" s="118">
        <v>943000</v>
      </c>
    </row>
    <row r="52" spans="2:9" s="8" customFormat="1" ht="14.25" customHeight="1" x14ac:dyDescent="0.2">
      <c r="B52" s="623" t="s">
        <v>817</v>
      </c>
      <c r="C52" s="624"/>
      <c r="D52" s="144" t="s">
        <v>792</v>
      </c>
      <c r="E52" s="141">
        <f>'общий прайс'!E1130</f>
        <v>1268592</v>
      </c>
      <c r="F52" s="96"/>
      <c r="G52" s="23">
        <v>86.45</v>
      </c>
      <c r="H52" s="4"/>
      <c r="I52" s="118">
        <v>943000</v>
      </c>
    </row>
    <row r="53" spans="2:9" s="8" customFormat="1" ht="14.25" customHeight="1" x14ac:dyDescent="0.2">
      <c r="B53" s="623" t="s">
        <v>818</v>
      </c>
      <c r="C53" s="624"/>
      <c r="D53" s="144" t="s">
        <v>792</v>
      </c>
      <c r="E53" s="141">
        <f>'общий прайс'!E1131</f>
        <v>1199952</v>
      </c>
      <c r="F53" s="96"/>
      <c r="G53" s="23">
        <v>99.09</v>
      </c>
      <c r="H53" s="4"/>
      <c r="I53" s="118">
        <v>943000</v>
      </c>
    </row>
    <row r="54" spans="2:9" s="8" customFormat="1" ht="14.25" customHeight="1" x14ac:dyDescent="0.2">
      <c r="B54" s="623" t="s">
        <v>819</v>
      </c>
      <c r="C54" s="624"/>
      <c r="D54" s="144" t="s">
        <v>792</v>
      </c>
      <c r="E54" s="141">
        <f>'общий прайс'!E1132</f>
        <v>1217299.2000000002</v>
      </c>
      <c r="F54" s="96"/>
      <c r="G54" s="23">
        <v>100.47</v>
      </c>
      <c r="H54" s="4"/>
      <c r="I54" s="118"/>
    </row>
    <row r="55" spans="2:9" s="8" customFormat="1" ht="14.25" customHeight="1" x14ac:dyDescent="0.2">
      <c r="B55" s="623" t="s">
        <v>820</v>
      </c>
      <c r="C55" s="624"/>
      <c r="D55" s="144" t="s">
        <v>792</v>
      </c>
      <c r="E55" s="141">
        <f>'общий прайс'!E1133</f>
        <v>1199952</v>
      </c>
      <c r="F55" s="96"/>
      <c r="G55" s="23">
        <v>99.09</v>
      </c>
      <c r="H55" s="4"/>
      <c r="I55" s="118">
        <v>1152000</v>
      </c>
    </row>
    <row r="56" spans="2:9" s="8" customFormat="1" ht="14.25" customHeight="1" x14ac:dyDescent="0.2">
      <c r="B56" s="623" t="s">
        <v>821</v>
      </c>
      <c r="C56" s="624"/>
      <c r="D56" s="144" t="s">
        <v>792</v>
      </c>
      <c r="E56" s="141">
        <f>'общий прайс'!E1134</f>
        <v>1176094.8</v>
      </c>
      <c r="F56" s="103"/>
      <c r="G56" s="23">
        <v>900565</v>
      </c>
      <c r="H56" s="4"/>
      <c r="I56" s="118">
        <v>1177000</v>
      </c>
    </row>
    <row r="57" spans="2:9" s="8" customFormat="1" ht="14.25" customHeight="1" x14ac:dyDescent="0.2">
      <c r="B57" s="623" t="s">
        <v>822</v>
      </c>
      <c r="C57" s="624"/>
      <c r="D57" s="144" t="s">
        <v>792</v>
      </c>
      <c r="E57" s="141">
        <f>'общий прайс'!E1135</f>
        <v>1171372.8</v>
      </c>
      <c r="F57" s="96"/>
      <c r="G57" s="23">
        <v>108.31</v>
      </c>
      <c r="H57" s="4"/>
      <c r="I57" s="118">
        <v>1152000</v>
      </c>
    </row>
    <row r="58" spans="2:9" s="8" customFormat="1" ht="14.25" customHeight="1" x14ac:dyDescent="0.2">
      <c r="B58" s="623" t="s">
        <v>823</v>
      </c>
      <c r="C58" s="624"/>
      <c r="D58" s="144" t="s">
        <v>792</v>
      </c>
      <c r="E58" s="141">
        <f>'общий прайс'!E1136</f>
        <v>1188720</v>
      </c>
      <c r="F58" s="96"/>
      <c r="G58" s="23">
        <v>109.68</v>
      </c>
      <c r="H58" s="4"/>
      <c r="I58" s="118">
        <v>1443000</v>
      </c>
    </row>
    <row r="59" spans="2:9" s="8" customFormat="1" ht="14.25" customHeight="1" x14ac:dyDescent="0.2">
      <c r="B59" s="623" t="s">
        <v>824</v>
      </c>
      <c r="C59" s="624"/>
      <c r="D59" s="144" t="s">
        <v>792</v>
      </c>
      <c r="E59" s="141">
        <f>'общий прайс'!E1137</f>
        <v>1171372.8</v>
      </c>
      <c r="F59" s="96"/>
      <c r="G59" s="23">
        <v>108.31</v>
      </c>
      <c r="H59" s="4"/>
      <c r="I59" s="118">
        <v>1433000</v>
      </c>
    </row>
    <row r="60" spans="2:9" s="8" customFormat="1" ht="14.25" customHeight="1" x14ac:dyDescent="0.2">
      <c r="B60" s="623" t="s">
        <v>825</v>
      </c>
      <c r="C60" s="624"/>
      <c r="D60" s="144" t="s">
        <v>792</v>
      </c>
      <c r="E60" s="141">
        <f>'общий прайс'!E1138</f>
        <v>1501344</v>
      </c>
      <c r="F60" s="96"/>
      <c r="G60" s="23">
        <v>140.18</v>
      </c>
      <c r="H60" s="4"/>
      <c r="I60" s="118">
        <v>1272000</v>
      </c>
    </row>
    <row r="61" spans="2:9" s="8" customFormat="1" ht="14.25" customHeight="1" x14ac:dyDescent="0.2">
      <c r="B61" s="623" t="s">
        <v>826</v>
      </c>
      <c r="C61" s="624"/>
      <c r="D61" s="144" t="s">
        <v>792</v>
      </c>
      <c r="E61" s="141">
        <f>'общий прайс'!E1139</f>
        <v>1510828.8</v>
      </c>
      <c r="F61" s="96"/>
      <c r="G61" s="23">
        <v>140.93</v>
      </c>
      <c r="H61" s="4"/>
      <c r="I61" s="118">
        <v>1274000</v>
      </c>
    </row>
    <row r="62" spans="2:9" s="8" customFormat="1" ht="14.25" customHeight="1" x14ac:dyDescent="0.2">
      <c r="B62" s="623" t="s">
        <v>827</v>
      </c>
      <c r="C62" s="624"/>
      <c r="D62" s="144" t="s">
        <v>792</v>
      </c>
      <c r="E62" s="141">
        <f>'общий прайс'!E1140</f>
        <v>1501344</v>
      </c>
      <c r="F62" s="96"/>
      <c r="G62" s="23">
        <v>140.18</v>
      </c>
      <c r="H62" s="4"/>
      <c r="I62" s="118">
        <v>1272000</v>
      </c>
    </row>
    <row r="63" spans="2:9" s="8" customFormat="1" ht="14.25" customHeight="1" x14ac:dyDescent="0.2">
      <c r="B63" s="623" t="s">
        <v>828</v>
      </c>
      <c r="C63" s="624"/>
      <c r="D63" s="144" t="s">
        <v>792</v>
      </c>
      <c r="E63" s="141">
        <f>'общий прайс'!E1141</f>
        <v>1777152</v>
      </c>
      <c r="F63" s="96"/>
      <c r="G63" s="23">
        <v>176.49</v>
      </c>
      <c r="H63" s="4"/>
      <c r="I63" s="118">
        <v>1360000</v>
      </c>
    </row>
    <row r="64" spans="2:9" s="8" customFormat="1" ht="14.25" customHeight="1" x14ac:dyDescent="0.2">
      <c r="B64" s="623" t="s">
        <v>829</v>
      </c>
      <c r="C64" s="624"/>
      <c r="D64" s="144" t="s">
        <v>792</v>
      </c>
      <c r="E64" s="141">
        <f>'общий прайс'!E1142</f>
        <v>1860308.4</v>
      </c>
      <c r="F64" s="103"/>
      <c r="G64" s="23">
        <v>1747049</v>
      </c>
      <c r="H64" s="4"/>
      <c r="I64" s="118">
        <v>1303000</v>
      </c>
    </row>
    <row r="65" spans="2:9" s="8" customFormat="1" ht="14.25" hidden="1" customHeight="1" x14ac:dyDescent="0.2">
      <c r="B65" s="623" t="s">
        <v>830</v>
      </c>
      <c r="C65" s="624"/>
      <c r="D65" s="144" t="s">
        <v>792</v>
      </c>
      <c r="E65" s="141">
        <f>'общий прайс'!E1143</f>
        <v>14112546000</v>
      </c>
      <c r="F65" s="96"/>
      <c r="G65" s="23">
        <v>1218700</v>
      </c>
      <c r="H65" s="4"/>
      <c r="I65" s="118">
        <v>1301000</v>
      </c>
    </row>
    <row r="66" spans="2:9" s="8" customFormat="1" ht="14.25" hidden="1" customHeight="1" x14ac:dyDescent="0.2">
      <c r="B66" s="623" t="s">
        <v>831</v>
      </c>
      <c r="C66" s="624"/>
      <c r="D66" s="144" t="s">
        <v>792</v>
      </c>
      <c r="E66" s="141">
        <f>'общий прайс'!E1144</f>
        <v>0</v>
      </c>
      <c r="F66" s="96"/>
      <c r="G66" s="23"/>
      <c r="H66" s="4"/>
      <c r="I66" s="118">
        <v>1301000</v>
      </c>
    </row>
    <row r="67" spans="2:9" s="8" customFormat="1" ht="16.5" hidden="1" customHeight="1" x14ac:dyDescent="0.2">
      <c r="B67" s="623" t="s">
        <v>832</v>
      </c>
      <c r="C67" s="624"/>
      <c r="D67" s="144" t="s">
        <v>792</v>
      </c>
      <c r="E67" s="141">
        <f>'общий прайс'!E1145</f>
        <v>1496020.2</v>
      </c>
      <c r="F67" s="96"/>
      <c r="G67" s="23">
        <v>129.19</v>
      </c>
      <c r="H67" s="4"/>
      <c r="I67" s="118">
        <v>1301000</v>
      </c>
    </row>
    <row r="68" spans="2:9" s="8" customFormat="1" ht="18" hidden="1" customHeight="1" x14ac:dyDescent="0.2">
      <c r="B68" s="623" t="s">
        <v>833</v>
      </c>
      <c r="C68" s="624"/>
      <c r="D68" s="144" t="s">
        <v>792</v>
      </c>
      <c r="E68" s="141">
        <f>'общий прайс'!E1146</f>
        <v>1657329.5999999999</v>
      </c>
      <c r="F68" s="96"/>
      <c r="G68" s="23">
        <v>143.12</v>
      </c>
      <c r="H68" s="4"/>
      <c r="I68" s="118">
        <v>1301000</v>
      </c>
    </row>
    <row r="69" spans="2:9" s="8" customFormat="1" ht="17.25" hidden="1" customHeight="1" x14ac:dyDescent="0.2">
      <c r="B69" s="623" t="s">
        <v>834</v>
      </c>
      <c r="C69" s="624"/>
      <c r="D69" s="144" t="s">
        <v>792</v>
      </c>
      <c r="E69" s="141">
        <f>'общий прайс'!E1147</f>
        <v>1573490.4</v>
      </c>
      <c r="F69" s="96"/>
      <c r="G69" s="23">
        <v>135.88</v>
      </c>
      <c r="H69" s="4"/>
      <c r="I69" s="118">
        <v>1298000</v>
      </c>
    </row>
    <row r="70" spans="2:9" s="8" customFormat="1" ht="18" hidden="1" customHeight="1" x14ac:dyDescent="0.2">
      <c r="B70" s="623" t="s">
        <v>835</v>
      </c>
      <c r="C70" s="624"/>
      <c r="D70" s="144" t="s">
        <v>792</v>
      </c>
      <c r="E70" s="141">
        <f>'общий прайс'!E1148</f>
        <v>1510726.8</v>
      </c>
      <c r="F70" s="96"/>
      <c r="G70" s="23">
        <v>130.46</v>
      </c>
      <c r="H70" s="4"/>
      <c r="I70" s="118"/>
    </row>
    <row r="71" spans="2:9" s="8" customFormat="1" ht="15.75" hidden="1" customHeight="1" x14ac:dyDescent="0.2">
      <c r="B71" s="623" t="s">
        <v>836</v>
      </c>
      <c r="C71" s="624"/>
      <c r="D71" s="144" t="s">
        <v>792</v>
      </c>
      <c r="E71" s="141">
        <f>'общий прайс'!E1149</f>
        <v>1510726.8</v>
      </c>
      <c r="F71" s="96"/>
      <c r="G71" s="23">
        <v>130.46</v>
      </c>
      <c r="H71" s="4"/>
      <c r="I71" s="118"/>
    </row>
    <row r="72" spans="2:9" s="8" customFormat="1" ht="16.5" hidden="1" customHeight="1" x14ac:dyDescent="0.2">
      <c r="B72" s="623" t="s">
        <v>837</v>
      </c>
      <c r="C72" s="624"/>
      <c r="D72" s="144" t="s">
        <v>792</v>
      </c>
      <c r="E72" s="141">
        <f>'общий прайс'!E1150</f>
        <v>1157839.5499999998</v>
      </c>
      <c r="F72" s="96"/>
      <c r="G72" s="23">
        <v>1006817</v>
      </c>
      <c r="H72" s="4"/>
      <c r="I72" s="118"/>
    </row>
    <row r="73" spans="2:9" s="8" customFormat="1" ht="16.5" customHeight="1" x14ac:dyDescent="0.2">
      <c r="B73" s="906" t="s">
        <v>838</v>
      </c>
      <c r="C73" s="907"/>
      <c r="D73" s="144" t="s">
        <v>792</v>
      </c>
      <c r="E73" s="141">
        <f>'общий прайс'!E1151</f>
        <v>1110220.7999999998</v>
      </c>
      <c r="F73" s="103" t="s">
        <v>80</v>
      </c>
      <c r="G73" s="23">
        <v>109.32</v>
      </c>
      <c r="H73" s="4"/>
      <c r="I73" s="118"/>
    </row>
    <row r="74" spans="2:9" s="8" customFormat="1" ht="16.5" customHeight="1" x14ac:dyDescent="0.2">
      <c r="B74" s="740" t="s">
        <v>839</v>
      </c>
      <c r="C74" s="903"/>
      <c r="D74" s="15" t="s">
        <v>792</v>
      </c>
      <c r="E74" s="173">
        <f>'общий прайс'!E1152</f>
        <v>1210135.2</v>
      </c>
      <c r="F74" s="103"/>
      <c r="G74" s="23"/>
      <c r="H74" s="4"/>
      <c r="I74" s="118"/>
    </row>
    <row r="75" spans="2:9" s="8" customFormat="1" ht="16.5" customHeight="1" x14ac:dyDescent="0.2">
      <c r="B75" s="740" t="s">
        <v>1852</v>
      </c>
      <c r="C75" s="903"/>
      <c r="D75" s="15" t="s">
        <v>792</v>
      </c>
      <c r="E75" s="173">
        <f>'общий прайс'!E1153</f>
        <v>1137706.5</v>
      </c>
      <c r="F75" s="103"/>
      <c r="G75" s="23">
        <v>992932</v>
      </c>
      <c r="H75" s="4"/>
      <c r="I75" s="118"/>
    </row>
    <row r="76" spans="2:9" s="8" customFormat="1" ht="16.5" customHeight="1" x14ac:dyDescent="0.2">
      <c r="B76" s="740" t="s">
        <v>1853</v>
      </c>
      <c r="C76" s="903"/>
      <c r="D76" s="15" t="s">
        <v>792</v>
      </c>
      <c r="E76" s="173">
        <f>'общий прайс'!E1154</f>
        <v>1140077.7999999998</v>
      </c>
      <c r="F76" s="103"/>
      <c r="G76" s="23">
        <v>978668</v>
      </c>
      <c r="H76" s="4"/>
      <c r="I76" s="118"/>
    </row>
    <row r="77" spans="2:9" s="8" customFormat="1" ht="18" customHeight="1" x14ac:dyDescent="0.2">
      <c r="B77" s="740" t="s">
        <v>840</v>
      </c>
      <c r="C77" s="903"/>
      <c r="D77" s="15" t="s">
        <v>792</v>
      </c>
      <c r="E77" s="173">
        <f>'общий прайс'!E1155</f>
        <v>1146954.7999999998</v>
      </c>
      <c r="F77" s="103"/>
      <c r="G77" s="23">
        <v>930480</v>
      </c>
      <c r="H77" s="4"/>
      <c r="I77" s="118"/>
    </row>
    <row r="78" spans="2:9" s="8" customFormat="1" ht="16.5" customHeight="1" thickBot="1" x14ac:dyDescent="0.25">
      <c r="B78" s="740" t="s">
        <v>841</v>
      </c>
      <c r="C78" s="903"/>
      <c r="D78" s="188" t="s">
        <v>792</v>
      </c>
      <c r="E78" s="173">
        <f>'общий прайс'!E1156</f>
        <v>1140077.7999999998</v>
      </c>
      <c r="F78" s="266"/>
      <c r="G78" s="267">
        <v>978695</v>
      </c>
      <c r="H78" s="4"/>
      <c r="I78" s="118"/>
    </row>
    <row r="79" spans="2:9" s="8" customFormat="1" ht="15" hidden="1" customHeight="1" thickBot="1" x14ac:dyDescent="0.25">
      <c r="B79" s="899" t="s">
        <v>842</v>
      </c>
      <c r="C79" s="900"/>
      <c r="D79" s="900"/>
      <c r="E79" s="904"/>
      <c r="F79" s="902"/>
      <c r="G79" s="268"/>
      <c r="H79" s="4"/>
      <c r="I79" s="118"/>
    </row>
    <row r="80" spans="2:9" s="8" customFormat="1" ht="15" hidden="1" customHeight="1" x14ac:dyDescent="0.2">
      <c r="B80" s="623" t="s">
        <v>843</v>
      </c>
      <c r="C80" s="624"/>
      <c r="D80" s="269" t="s">
        <v>792</v>
      </c>
      <c r="E80" s="123">
        <f>G80*8750*1.2</f>
        <v>1438080</v>
      </c>
      <c r="F80" s="96"/>
      <c r="G80" s="270">
        <v>136.96</v>
      </c>
      <c r="H80" s="4"/>
      <c r="I80" s="118"/>
    </row>
    <row r="81" spans="2:7" ht="18" hidden="1" customHeight="1" x14ac:dyDescent="0.2">
      <c r="B81" s="623" t="s">
        <v>844</v>
      </c>
      <c r="C81" s="624"/>
      <c r="D81" s="271" t="s">
        <v>792</v>
      </c>
      <c r="E81" s="127">
        <f>G81*1.2</f>
        <v>1436100</v>
      </c>
      <c r="F81" s="96"/>
      <c r="G81" s="270">
        <v>1196750</v>
      </c>
    </row>
    <row r="82" spans="2:7" ht="14.25" hidden="1" customHeight="1" thickBot="1" x14ac:dyDescent="0.25">
      <c r="B82" s="711" t="s">
        <v>845</v>
      </c>
      <c r="C82" s="783"/>
      <c r="D82" s="272" t="s">
        <v>792</v>
      </c>
      <c r="E82" s="273">
        <f>G82*8750*1.2</f>
        <v>1469580</v>
      </c>
      <c r="F82" s="98"/>
      <c r="G82" s="270">
        <v>139.96</v>
      </c>
    </row>
    <row r="83" spans="2:7" ht="18.75" customHeight="1" thickBot="1" x14ac:dyDescent="0.25">
      <c r="B83" s="899" t="s">
        <v>846</v>
      </c>
      <c r="C83" s="900"/>
      <c r="D83" s="900"/>
      <c r="E83" s="901"/>
      <c r="F83" s="902"/>
      <c r="G83" s="274"/>
    </row>
    <row r="84" spans="2:7" ht="15" customHeight="1" x14ac:dyDescent="0.2">
      <c r="B84" s="613" t="s">
        <v>847</v>
      </c>
      <c r="C84" s="614"/>
      <c r="D84" s="39" t="s">
        <v>383</v>
      </c>
      <c r="E84" s="123">
        <f>G84*1.1</f>
        <v>252619.40000000002</v>
      </c>
      <c r="F84" s="37"/>
      <c r="G84" s="151">
        <v>229654</v>
      </c>
    </row>
    <row r="85" spans="2:7" ht="15" customHeight="1" x14ac:dyDescent="0.2">
      <c r="B85" s="615" t="s">
        <v>848</v>
      </c>
      <c r="C85" s="616"/>
      <c r="D85" s="32" t="s">
        <v>383</v>
      </c>
      <c r="E85" s="127">
        <f t="shared" ref="E85:E94" si="0">G85*1.1</f>
        <v>223177.90000000002</v>
      </c>
      <c r="F85" s="30"/>
      <c r="G85" s="151">
        <v>202889</v>
      </c>
    </row>
    <row r="86" spans="2:7" ht="15" customHeight="1" x14ac:dyDescent="0.2">
      <c r="B86" s="615" t="s">
        <v>1640</v>
      </c>
      <c r="C86" s="616"/>
      <c r="D86" s="32" t="s">
        <v>792</v>
      </c>
      <c r="E86" s="127">
        <f>'общий прайс'!E1164</f>
        <v>1562127.6</v>
      </c>
      <c r="F86" s="113" t="s">
        <v>80</v>
      </c>
      <c r="G86" s="151"/>
    </row>
    <row r="87" spans="2:7" ht="15" customHeight="1" x14ac:dyDescent="0.2">
      <c r="B87" s="615" t="s">
        <v>1641</v>
      </c>
      <c r="C87" s="616"/>
      <c r="D87" s="32" t="s">
        <v>792</v>
      </c>
      <c r="E87" s="127">
        <f>'общий прайс'!E1165</f>
        <v>1522043.6</v>
      </c>
      <c r="F87" s="113" t="s">
        <v>80</v>
      </c>
      <c r="G87" s="151"/>
    </row>
    <row r="88" spans="2:7" ht="15" customHeight="1" x14ac:dyDescent="0.2">
      <c r="B88" s="615" t="s">
        <v>1674</v>
      </c>
      <c r="C88" s="616"/>
      <c r="D88" s="32" t="s">
        <v>792</v>
      </c>
      <c r="E88" s="127">
        <f>'общий прайс'!E1166</f>
        <v>1695229.8</v>
      </c>
      <c r="F88" s="113" t="s">
        <v>80</v>
      </c>
      <c r="G88" s="151"/>
    </row>
    <row r="89" spans="2:7" ht="15" customHeight="1" x14ac:dyDescent="0.2">
      <c r="B89" s="615" t="s">
        <v>849</v>
      </c>
      <c r="C89" s="616"/>
      <c r="D89" s="32" t="s">
        <v>792</v>
      </c>
      <c r="E89" s="127">
        <f t="shared" si="0"/>
        <v>1623868.4000000001</v>
      </c>
      <c r="F89" s="30"/>
      <c r="G89" s="151">
        <v>1476244</v>
      </c>
    </row>
    <row r="90" spans="2:7" ht="15" customHeight="1" x14ac:dyDescent="0.2">
      <c r="B90" s="615" t="s">
        <v>850</v>
      </c>
      <c r="C90" s="616"/>
      <c r="D90" s="32" t="s">
        <v>792</v>
      </c>
      <c r="E90" s="127">
        <f t="shared" si="0"/>
        <v>1529027.5000000002</v>
      </c>
      <c r="F90" s="30"/>
      <c r="G90" s="151">
        <v>1390025</v>
      </c>
    </row>
    <row r="91" spans="2:7" ht="15" customHeight="1" x14ac:dyDescent="0.2">
      <c r="B91" s="615" t="s">
        <v>851</v>
      </c>
      <c r="C91" s="616"/>
      <c r="D91" s="32" t="s">
        <v>792</v>
      </c>
      <c r="E91" s="127">
        <f t="shared" si="0"/>
        <v>1592729.6000000001</v>
      </c>
      <c r="F91" s="30"/>
      <c r="G91" s="275">
        <v>1447936</v>
      </c>
    </row>
    <row r="92" spans="2:7" ht="15" customHeight="1" x14ac:dyDescent="0.2">
      <c r="B92" s="615" t="s">
        <v>852</v>
      </c>
      <c r="C92" s="616"/>
      <c r="D92" s="32" t="s">
        <v>792</v>
      </c>
      <c r="E92" s="127">
        <f t="shared" si="0"/>
        <v>1464151.7000000002</v>
      </c>
      <c r="F92" s="35"/>
      <c r="G92" s="276">
        <v>1331047</v>
      </c>
    </row>
    <row r="93" spans="2:7" ht="15" customHeight="1" x14ac:dyDescent="0.2">
      <c r="B93" s="615" t="s">
        <v>853</v>
      </c>
      <c r="C93" s="616"/>
      <c r="D93" s="32" t="s">
        <v>792</v>
      </c>
      <c r="E93" s="127">
        <f t="shared" si="0"/>
        <v>1498546.5000000002</v>
      </c>
      <c r="F93" s="30"/>
      <c r="G93" s="230">
        <v>1362315</v>
      </c>
    </row>
    <row r="94" spans="2:7" ht="18.75" customHeight="1" thickBot="1" x14ac:dyDescent="0.25">
      <c r="B94" s="615" t="s">
        <v>854</v>
      </c>
      <c r="C94" s="616"/>
      <c r="D94" s="32" t="s">
        <v>792</v>
      </c>
      <c r="E94" s="273">
        <f t="shared" si="0"/>
        <v>1645455.9000000001</v>
      </c>
      <c r="F94" s="30"/>
      <c r="G94" s="230">
        <v>1495869</v>
      </c>
    </row>
    <row r="95" spans="2:7" ht="15.75" hidden="1" customHeight="1" thickBot="1" x14ac:dyDescent="0.25">
      <c r="B95" s="663" t="s">
        <v>855</v>
      </c>
      <c r="C95" s="664"/>
      <c r="D95" s="32" t="s">
        <v>792</v>
      </c>
      <c r="E95" s="277">
        <f>G95*1.1</f>
        <v>1283700</v>
      </c>
      <c r="F95" s="27"/>
      <c r="G95" s="278">
        <v>1167000</v>
      </c>
    </row>
    <row r="96" spans="2:7" ht="18.75" customHeight="1" thickBot="1" x14ac:dyDescent="0.25">
      <c r="B96" s="899" t="s">
        <v>856</v>
      </c>
      <c r="C96" s="900"/>
      <c r="D96" s="900"/>
      <c r="E96" s="905"/>
      <c r="F96" s="902"/>
      <c r="G96" s="278"/>
    </row>
    <row r="97" spans="2:9" ht="17.25" customHeight="1" x14ac:dyDescent="0.2">
      <c r="B97" s="613" t="s">
        <v>857</v>
      </c>
      <c r="C97" s="614"/>
      <c r="D97" s="39" t="s">
        <v>792</v>
      </c>
      <c r="E97" s="123">
        <f>'общий прайс'!E1174</f>
        <v>1263199.0999999999</v>
      </c>
      <c r="F97" s="147" t="s">
        <v>80</v>
      </c>
      <c r="G97" s="151">
        <v>1009856</v>
      </c>
    </row>
    <row r="98" spans="2:9" s="8" customFormat="1" ht="17.25" customHeight="1" thickBot="1" x14ac:dyDescent="0.25">
      <c r="B98" s="627" t="s">
        <v>858</v>
      </c>
      <c r="C98" s="628"/>
      <c r="D98" s="114" t="s">
        <v>792</v>
      </c>
      <c r="E98" s="273">
        <f>'общий прайс'!E1175</f>
        <v>1623909.2499999998</v>
      </c>
      <c r="F98" s="116" t="s">
        <v>80</v>
      </c>
      <c r="G98" s="151">
        <v>1356862</v>
      </c>
      <c r="H98" s="4"/>
      <c r="I98" s="3"/>
    </row>
    <row r="99" spans="2:9" s="8" customFormat="1" ht="29.25" customHeight="1" thickBot="1" x14ac:dyDescent="0.25">
      <c r="B99" s="899" t="s">
        <v>859</v>
      </c>
      <c r="C99" s="900"/>
      <c r="D99" s="900"/>
      <c r="E99" s="905"/>
      <c r="F99" s="902"/>
      <c r="G99" s="278"/>
      <c r="H99" s="4"/>
      <c r="I99" s="3"/>
    </row>
    <row r="100" spans="2:9" s="8" customFormat="1" ht="29.25" customHeight="1" x14ac:dyDescent="0.2">
      <c r="B100" s="908" t="s">
        <v>1760</v>
      </c>
      <c r="C100" s="909"/>
      <c r="D100" s="117" t="s">
        <v>383</v>
      </c>
      <c r="E100" s="123">
        <f>'общий прайс'!E1177</f>
        <v>185795.13</v>
      </c>
      <c r="F100" s="518" t="s">
        <v>80</v>
      </c>
      <c r="G100" s="233"/>
      <c r="H100" s="4"/>
      <c r="I100" s="3"/>
    </row>
    <row r="101" spans="2:9" s="8" customFormat="1" ht="17.25" customHeight="1" x14ac:dyDescent="0.2">
      <c r="B101" s="625" t="s">
        <v>860</v>
      </c>
      <c r="C101" s="626"/>
      <c r="D101" s="36" t="s">
        <v>383</v>
      </c>
      <c r="E101" s="180">
        <f>'общий прайс'!E1178</f>
        <v>298492.32</v>
      </c>
      <c r="F101" s="281" t="s">
        <v>80</v>
      </c>
      <c r="G101" s="236">
        <v>263583</v>
      </c>
      <c r="H101" s="4"/>
      <c r="I101" s="3"/>
    </row>
    <row r="102" spans="2:9" s="8" customFormat="1" ht="30" customHeight="1" thickBot="1" x14ac:dyDescent="0.25">
      <c r="B102" s="627" t="s">
        <v>861</v>
      </c>
      <c r="C102" s="628"/>
      <c r="D102" s="114" t="s">
        <v>383</v>
      </c>
      <c r="E102" s="273">
        <f>'общий прайс'!E1179</f>
        <v>246001.53000000003</v>
      </c>
      <c r="F102" s="266" t="s">
        <v>80</v>
      </c>
      <c r="G102" s="236">
        <v>223166</v>
      </c>
      <c r="H102" s="4"/>
      <c r="I102" s="3"/>
    </row>
    <row r="103" spans="2:9" s="8" customFormat="1" ht="30" hidden="1" customHeight="1" thickBot="1" x14ac:dyDescent="0.25">
      <c r="B103" s="899" t="s">
        <v>862</v>
      </c>
      <c r="C103" s="900"/>
      <c r="D103" s="900"/>
      <c r="E103" s="904"/>
      <c r="F103" s="902"/>
      <c r="G103" s="136"/>
      <c r="H103" s="4"/>
      <c r="I103" s="3"/>
    </row>
    <row r="104" spans="2:9" s="8" customFormat="1" ht="30.75" hidden="1" customHeight="1" x14ac:dyDescent="0.2">
      <c r="B104" s="615" t="s">
        <v>863</v>
      </c>
      <c r="C104" s="616"/>
      <c r="D104" s="279" t="s">
        <v>792</v>
      </c>
      <c r="E104" s="127">
        <f>G104*1.15</f>
        <v>1252585.75</v>
      </c>
      <c r="F104" s="280"/>
      <c r="G104" s="136">
        <v>1089205</v>
      </c>
      <c r="H104" s="4"/>
      <c r="I104" s="3"/>
    </row>
    <row r="105" spans="2:9" s="8" customFormat="1" ht="33" hidden="1" customHeight="1" x14ac:dyDescent="0.2">
      <c r="B105" s="615" t="s">
        <v>864</v>
      </c>
      <c r="C105" s="616"/>
      <c r="D105" s="279" t="s">
        <v>792</v>
      </c>
      <c r="E105" s="127">
        <f>G104*1.15</f>
        <v>1252585.75</v>
      </c>
      <c r="F105" s="280"/>
      <c r="G105" s="9">
        <v>1089220</v>
      </c>
      <c r="H105" s="4"/>
      <c r="I105" s="3"/>
    </row>
    <row r="106" spans="2:9" s="8" customFormat="1" ht="16.5" hidden="1" customHeight="1" x14ac:dyDescent="0.2">
      <c r="B106" s="615" t="s">
        <v>865</v>
      </c>
      <c r="C106" s="616"/>
      <c r="D106" s="101" t="s">
        <v>792</v>
      </c>
      <c r="E106" s="127">
        <f>G105*1.15</f>
        <v>1252603</v>
      </c>
      <c r="F106" s="281"/>
      <c r="G106" s="9">
        <v>1068840</v>
      </c>
      <c r="H106" s="4"/>
      <c r="I106" s="3"/>
    </row>
    <row r="107" spans="2:9" s="8" customFormat="1" ht="17.25" hidden="1" customHeight="1" thickBot="1" x14ac:dyDescent="0.25">
      <c r="B107" s="784" t="s">
        <v>866</v>
      </c>
      <c r="C107" s="785"/>
      <c r="D107" s="104" t="s">
        <v>792</v>
      </c>
      <c r="E107" s="127">
        <f>G106*1.15</f>
        <v>1229166</v>
      </c>
      <c r="F107" s="282"/>
      <c r="G107" s="283">
        <v>1090924</v>
      </c>
      <c r="H107" s="4"/>
      <c r="I107" s="3"/>
    </row>
    <row r="108" spans="2:9" s="8" customFormat="1" ht="19.5" customHeight="1" thickBot="1" x14ac:dyDescent="0.25">
      <c r="B108" s="899" t="s">
        <v>867</v>
      </c>
      <c r="C108" s="900"/>
      <c r="D108" s="900"/>
      <c r="E108" s="901"/>
      <c r="F108" s="902"/>
      <c r="G108" s="284"/>
      <c r="H108" s="4"/>
      <c r="I108" s="3"/>
    </row>
    <row r="109" spans="2:9" s="8" customFormat="1" ht="16.5" customHeight="1" x14ac:dyDescent="0.2">
      <c r="B109" s="613" t="s">
        <v>868</v>
      </c>
      <c r="C109" s="614"/>
      <c r="D109" s="217" t="s">
        <v>709</v>
      </c>
      <c r="E109" s="123">
        <f>'общий прайс'!E1186</f>
        <v>19892.699999999997</v>
      </c>
      <c r="F109" s="285"/>
      <c r="G109" s="284">
        <v>16415</v>
      </c>
      <c r="H109" s="4"/>
      <c r="I109" s="3"/>
    </row>
    <row r="110" spans="2:9" s="8" customFormat="1" ht="15.75" customHeight="1" x14ac:dyDescent="0.2">
      <c r="B110" s="615" t="s">
        <v>869</v>
      </c>
      <c r="C110" s="616"/>
      <c r="D110" s="150" t="s">
        <v>709</v>
      </c>
      <c r="E110" s="127">
        <f>'общий прайс'!E1187</f>
        <v>32582.949999999997</v>
      </c>
      <c r="F110" s="286"/>
      <c r="G110" s="175">
        <v>27358</v>
      </c>
      <c r="H110" s="4"/>
      <c r="I110" s="3"/>
    </row>
    <row r="111" spans="2:9" s="8" customFormat="1" ht="15.75" customHeight="1" x14ac:dyDescent="0.2">
      <c r="B111" s="615" t="s">
        <v>1642</v>
      </c>
      <c r="C111" s="616"/>
      <c r="D111" s="224" t="s">
        <v>709</v>
      </c>
      <c r="E111" s="127">
        <f>'общий прайс'!E1188</f>
        <v>65270.549999999996</v>
      </c>
      <c r="F111" s="286"/>
      <c r="G111" s="284"/>
      <c r="H111" s="4"/>
      <c r="I111" s="3"/>
    </row>
    <row r="112" spans="2:9" s="8" customFormat="1" ht="15.75" customHeight="1" x14ac:dyDescent="0.2">
      <c r="B112" s="625" t="s">
        <v>870</v>
      </c>
      <c r="C112" s="626"/>
      <c r="D112" s="224" t="s">
        <v>709</v>
      </c>
      <c r="E112" s="180">
        <f>'общий прайс'!E1189</f>
        <v>15910.249999999998</v>
      </c>
      <c r="F112" s="287"/>
      <c r="G112" s="284">
        <v>12051</v>
      </c>
      <c r="H112" s="4"/>
      <c r="I112" s="3"/>
    </row>
    <row r="113" spans="2:9" s="8" customFormat="1" ht="16.5" customHeight="1" x14ac:dyDescent="0.2">
      <c r="B113" s="615" t="s">
        <v>871</v>
      </c>
      <c r="C113" s="616"/>
      <c r="D113" s="224" t="s">
        <v>709</v>
      </c>
      <c r="E113" s="127">
        <f>'общий прайс'!E1190</f>
        <v>23410.55</v>
      </c>
      <c r="F113" s="288"/>
      <c r="G113" s="289">
        <v>18610</v>
      </c>
      <c r="H113" s="4"/>
      <c r="I113" s="3"/>
    </row>
    <row r="114" spans="2:9" s="8" customFormat="1" ht="16.5" customHeight="1" x14ac:dyDescent="0.2">
      <c r="B114" s="629" t="s">
        <v>872</v>
      </c>
      <c r="C114" s="630"/>
      <c r="D114" s="150" t="s">
        <v>709</v>
      </c>
      <c r="E114" s="127">
        <f>'общий прайс'!E1191</f>
        <v>39501.35</v>
      </c>
      <c r="F114" s="288"/>
      <c r="G114" s="140">
        <v>33398</v>
      </c>
      <c r="H114" s="4"/>
      <c r="I114" s="3"/>
    </row>
    <row r="115" spans="2:9" s="8" customFormat="1" ht="16.5" customHeight="1" x14ac:dyDescent="0.2">
      <c r="B115" s="629" t="s">
        <v>873</v>
      </c>
      <c r="C115" s="630"/>
      <c r="D115" s="219" t="s">
        <v>709</v>
      </c>
      <c r="E115" s="127">
        <f>'общий прайс'!E1192</f>
        <v>78101.099999999991</v>
      </c>
      <c r="F115" s="290"/>
      <c r="G115" s="140">
        <v>66835</v>
      </c>
      <c r="H115" s="4"/>
      <c r="I115" s="3"/>
    </row>
    <row r="116" spans="2:9" s="8" customFormat="1" ht="15.75" customHeight="1" x14ac:dyDescent="0.2">
      <c r="B116" s="623" t="s">
        <v>874</v>
      </c>
      <c r="C116" s="624"/>
      <c r="D116" s="150" t="s">
        <v>709</v>
      </c>
      <c r="E116" s="127">
        <f>'общий прайс'!E1193</f>
        <v>28149.699999999997</v>
      </c>
      <c r="F116" s="288"/>
      <c r="G116" s="140">
        <v>24002</v>
      </c>
      <c r="H116" s="4"/>
      <c r="I116" s="3"/>
    </row>
    <row r="117" spans="2:9" s="8" customFormat="1" ht="15" customHeight="1" x14ac:dyDescent="0.2">
      <c r="B117" s="623" t="s">
        <v>875</v>
      </c>
      <c r="C117" s="624"/>
      <c r="D117" s="150" t="s">
        <v>709</v>
      </c>
      <c r="E117" s="127">
        <f>'общий прайс'!E1194</f>
        <v>46356.5</v>
      </c>
      <c r="F117" s="288"/>
      <c r="G117" s="140">
        <v>39269</v>
      </c>
      <c r="H117" s="4"/>
      <c r="I117" s="3"/>
    </row>
    <row r="118" spans="2:9" s="8" customFormat="1" ht="16.5" customHeight="1" thickBot="1" x14ac:dyDescent="0.25">
      <c r="B118" s="816" t="s">
        <v>876</v>
      </c>
      <c r="C118" s="801"/>
      <c r="D118" s="152" t="s">
        <v>709</v>
      </c>
      <c r="E118" s="273">
        <f>'общий прайс'!E1195</f>
        <v>58560.299999999996</v>
      </c>
      <c r="F118" s="291"/>
      <c r="G118" s="94">
        <v>49741</v>
      </c>
      <c r="H118" s="4"/>
      <c r="I118" s="3"/>
    </row>
    <row r="119" spans="2:9" s="8" customFormat="1" ht="17.25" customHeight="1" thickBot="1" x14ac:dyDescent="0.25">
      <c r="B119" s="912" t="s">
        <v>877</v>
      </c>
      <c r="C119" s="913"/>
      <c r="D119" s="913"/>
      <c r="E119" s="914"/>
      <c r="F119" s="915"/>
      <c r="G119" s="13"/>
      <c r="H119" s="4"/>
      <c r="I119" s="3"/>
    </row>
    <row r="120" spans="2:9" s="8" customFormat="1" ht="17.25" customHeight="1" thickBot="1" x14ac:dyDescent="0.25">
      <c r="B120" s="635" t="s">
        <v>878</v>
      </c>
      <c r="C120" s="636"/>
      <c r="D120" s="292" t="s">
        <v>383</v>
      </c>
      <c r="E120" s="293">
        <f>'общий прайс'!E1197</f>
        <v>39956.75</v>
      </c>
      <c r="F120" s="294"/>
      <c r="G120" s="13">
        <v>30685</v>
      </c>
      <c r="H120" s="4"/>
      <c r="I120" s="3"/>
    </row>
    <row r="121" spans="2:9" s="8" customFormat="1" ht="15" customHeight="1" thickBot="1" x14ac:dyDescent="0.25">
      <c r="B121" s="912" t="s">
        <v>879</v>
      </c>
      <c r="C121" s="913"/>
      <c r="D121" s="913"/>
      <c r="E121" s="916"/>
      <c r="F121" s="915"/>
      <c r="G121" s="295"/>
      <c r="H121" s="4"/>
      <c r="I121" s="3"/>
    </row>
    <row r="122" spans="2:9" s="8" customFormat="1" ht="30.75" customHeight="1" x14ac:dyDescent="0.2">
      <c r="B122" s="872" t="s">
        <v>880</v>
      </c>
      <c r="C122" s="873"/>
      <c r="D122" s="217" t="s">
        <v>881</v>
      </c>
      <c r="E122" s="123">
        <f>'общий прайс'!E1199</f>
        <v>5413.2</v>
      </c>
      <c r="F122" s="218" t="s">
        <v>80</v>
      </c>
      <c r="G122" s="110">
        <f>'общий прайс'!G1199</f>
        <v>4511</v>
      </c>
      <c r="H122" s="4"/>
      <c r="I122" s="3"/>
    </row>
    <row r="123" spans="2:9" s="8" customFormat="1" ht="33" customHeight="1" x14ac:dyDescent="0.2">
      <c r="B123" s="621" t="s">
        <v>882</v>
      </c>
      <c r="C123" s="622"/>
      <c r="D123" s="224" t="s">
        <v>881</v>
      </c>
      <c r="E123" s="127">
        <f>'общий прайс'!E1200</f>
        <v>6878.4</v>
      </c>
      <c r="F123" s="225" t="s">
        <v>80</v>
      </c>
      <c r="G123" s="110">
        <f>'общий прайс'!G1200</f>
        <v>5732</v>
      </c>
      <c r="H123" s="4"/>
      <c r="I123" s="3"/>
    </row>
    <row r="124" spans="2:9" s="8" customFormat="1" ht="45.75" customHeight="1" thickBot="1" x14ac:dyDescent="0.25">
      <c r="B124" s="910" t="s">
        <v>883</v>
      </c>
      <c r="C124" s="911"/>
      <c r="D124" s="152" t="s">
        <v>881</v>
      </c>
      <c r="E124" s="273">
        <f>'общий прайс'!E1201</f>
        <v>19302</v>
      </c>
      <c r="F124" s="216" t="s">
        <v>80</v>
      </c>
      <c r="G124" s="110">
        <f>'общий прайс'!G1201</f>
        <v>16085</v>
      </c>
      <c r="H124" s="4"/>
      <c r="I124" s="3"/>
    </row>
    <row r="125" spans="2:9" s="8" customFormat="1" ht="19.5" customHeight="1" thickBot="1" x14ac:dyDescent="0.25">
      <c r="B125" s="658" t="s">
        <v>884</v>
      </c>
      <c r="C125" s="659"/>
      <c r="D125" s="659"/>
      <c r="E125" s="720"/>
      <c r="F125" s="661"/>
      <c r="G125" s="23"/>
      <c r="H125" s="4"/>
      <c r="I125" s="118"/>
    </row>
    <row r="126" spans="2:9" s="8" customFormat="1" ht="15" customHeight="1" x14ac:dyDescent="0.2">
      <c r="B126" s="623" t="s">
        <v>885</v>
      </c>
      <c r="C126" s="662"/>
      <c r="D126" s="15" t="s">
        <v>29</v>
      </c>
      <c r="E126" s="296">
        <f>'общий прайс'!E1203</f>
        <v>7910.4</v>
      </c>
      <c r="F126" s="14"/>
      <c r="G126" s="23">
        <v>6118</v>
      </c>
      <c r="H126" s="4"/>
      <c r="I126" s="118"/>
    </row>
    <row r="127" spans="2:9" s="8" customFormat="1" ht="15" customHeight="1" x14ac:dyDescent="0.2">
      <c r="B127" s="615" t="s">
        <v>1672</v>
      </c>
      <c r="C127" s="662"/>
      <c r="D127" s="15" t="s">
        <v>34</v>
      </c>
      <c r="E127" s="35">
        <f>'общий прайс'!E1204</f>
        <v>8240</v>
      </c>
      <c r="F127" s="19" t="s">
        <v>80</v>
      </c>
      <c r="G127" s="23">
        <v>5285</v>
      </c>
      <c r="H127" s="4"/>
      <c r="I127" s="118"/>
    </row>
    <row r="128" spans="2:9" s="8" customFormat="1" ht="15.75" customHeight="1" x14ac:dyDescent="0.2">
      <c r="B128" s="615" t="s">
        <v>1673</v>
      </c>
      <c r="C128" s="662"/>
      <c r="D128" s="15" t="s">
        <v>34</v>
      </c>
      <c r="E128" s="35">
        <f>'общий прайс'!E1205</f>
        <v>5952</v>
      </c>
      <c r="F128" s="19" t="s">
        <v>80</v>
      </c>
      <c r="G128" s="23">
        <v>283443</v>
      </c>
      <c r="H128" s="4"/>
      <c r="I128" s="118">
        <v>1435</v>
      </c>
    </row>
    <row r="129" spans="2:9" s="8" customFormat="1" ht="14.25" customHeight="1" x14ac:dyDescent="0.2">
      <c r="B129" s="615" t="s">
        <v>886</v>
      </c>
      <c r="C129" s="662"/>
      <c r="D129" s="15" t="s">
        <v>383</v>
      </c>
      <c r="E129" s="297">
        <f>'общий прайс'!E1206</f>
        <v>817.19999999999993</v>
      </c>
      <c r="F129" s="14"/>
      <c r="G129" s="23">
        <v>763</v>
      </c>
      <c r="H129" s="4"/>
      <c r="I129" s="118">
        <v>1783</v>
      </c>
    </row>
    <row r="130" spans="2:9" s="8" customFormat="1" ht="14.25" customHeight="1" x14ac:dyDescent="0.2">
      <c r="B130" s="615" t="s">
        <v>887</v>
      </c>
      <c r="C130" s="662"/>
      <c r="D130" s="15" t="s">
        <v>153</v>
      </c>
      <c r="E130" s="297">
        <f>'общий прайс'!E1207</f>
        <v>861.6</v>
      </c>
      <c r="F130" s="14"/>
      <c r="G130" s="23">
        <v>826</v>
      </c>
      <c r="H130" s="4"/>
      <c r="I130" s="118">
        <v>2100</v>
      </c>
    </row>
    <row r="131" spans="2:9" s="8" customFormat="1" ht="14.25" customHeight="1" x14ac:dyDescent="0.2">
      <c r="B131" s="615" t="s">
        <v>888</v>
      </c>
      <c r="C131" s="662"/>
      <c r="D131" s="15" t="s">
        <v>91</v>
      </c>
      <c r="E131" s="297">
        <f>G131*1.2</f>
        <v>985.19999999999993</v>
      </c>
      <c r="F131" s="14"/>
      <c r="G131" s="23">
        <v>821</v>
      </c>
      <c r="H131" s="4"/>
      <c r="I131" s="118"/>
    </row>
    <row r="132" spans="2:9" ht="16.5" customHeight="1" x14ac:dyDescent="0.2">
      <c r="B132" s="615" t="s">
        <v>889</v>
      </c>
      <c r="C132" s="662"/>
      <c r="D132" s="15" t="s">
        <v>153</v>
      </c>
      <c r="E132" s="297">
        <f>'общий прайс'!E1208</f>
        <v>1065.5999999999999</v>
      </c>
      <c r="F132" s="14"/>
      <c r="G132" s="23">
        <v>1039</v>
      </c>
    </row>
    <row r="133" spans="2:9" s="238" customFormat="1" ht="18.75" customHeight="1" x14ac:dyDescent="0.2">
      <c r="B133" s="615" t="s">
        <v>890</v>
      </c>
      <c r="C133" s="662"/>
      <c r="D133" s="15" t="s">
        <v>153</v>
      </c>
      <c r="E133" s="297">
        <f>'общий прайс'!E1209</f>
        <v>1311.6</v>
      </c>
      <c r="F133" s="14"/>
      <c r="G133" s="23">
        <v>1502</v>
      </c>
      <c r="H133" s="4"/>
      <c r="I133" s="3"/>
    </row>
    <row r="134" spans="2:9" s="238" customFormat="1" ht="16.5" customHeight="1" x14ac:dyDescent="0.2">
      <c r="B134" s="615" t="s">
        <v>891</v>
      </c>
      <c r="C134" s="662"/>
      <c r="D134" s="15" t="s">
        <v>153</v>
      </c>
      <c r="E134" s="297">
        <f>'общий прайс'!E1210</f>
        <v>1605.6</v>
      </c>
      <c r="F134" s="14"/>
      <c r="G134" s="23">
        <v>1653</v>
      </c>
      <c r="H134" s="4"/>
      <c r="I134" s="3"/>
    </row>
    <row r="135" spans="2:9" s="238" customFormat="1" ht="17.25" customHeight="1" x14ac:dyDescent="0.2">
      <c r="B135" s="615" t="s">
        <v>892</v>
      </c>
      <c r="C135" s="662"/>
      <c r="D135" s="15" t="s">
        <v>153</v>
      </c>
      <c r="E135" s="297">
        <f>'общий прайс'!E1211</f>
        <v>1891.1999999999998</v>
      </c>
      <c r="F135" s="14"/>
      <c r="G135" s="151">
        <v>1871</v>
      </c>
      <c r="H135" s="237"/>
      <c r="I135" s="3"/>
    </row>
  </sheetData>
  <sheetProtection password="9248" sheet="1" objects="1" scenarios="1"/>
  <mergeCells count="125">
    <mergeCell ref="B134:C134"/>
    <mergeCell ref="B135:C135"/>
    <mergeCell ref="B124:C124"/>
    <mergeCell ref="B125:F125"/>
    <mergeCell ref="B126:C126"/>
    <mergeCell ref="B127:C127"/>
    <mergeCell ref="B128:C128"/>
    <mergeCell ref="B129:C129"/>
    <mergeCell ref="B118:C118"/>
    <mergeCell ref="B119:F119"/>
    <mergeCell ref="B120:C120"/>
    <mergeCell ref="B121:F121"/>
    <mergeCell ref="B122:C122"/>
    <mergeCell ref="B123:C123"/>
    <mergeCell ref="B104:C104"/>
    <mergeCell ref="B100:C100"/>
    <mergeCell ref="B130:C130"/>
    <mergeCell ref="B131:C131"/>
    <mergeCell ref="B132:C132"/>
    <mergeCell ref="B133:C133"/>
    <mergeCell ref="B112:C112"/>
    <mergeCell ref="B113:C113"/>
    <mergeCell ref="B114:C114"/>
    <mergeCell ref="B115:C115"/>
    <mergeCell ref="B116:C116"/>
    <mergeCell ref="B117:C117"/>
    <mergeCell ref="B111:C111"/>
    <mergeCell ref="B105:C105"/>
    <mergeCell ref="B106:C106"/>
    <mergeCell ref="B107:C107"/>
    <mergeCell ref="B108:F108"/>
    <mergeCell ref="B109:C109"/>
    <mergeCell ref="B110:C110"/>
    <mergeCell ref="B101:C101"/>
    <mergeCell ref="B102:C102"/>
    <mergeCell ref="B103:F103"/>
    <mergeCell ref="B98:C98"/>
    <mergeCell ref="B99:F99"/>
    <mergeCell ref="B92:C92"/>
    <mergeCell ref="B93:C93"/>
    <mergeCell ref="B94:C94"/>
    <mergeCell ref="B95:C95"/>
    <mergeCell ref="B96:F96"/>
    <mergeCell ref="B97:C97"/>
    <mergeCell ref="B73:C73"/>
    <mergeCell ref="B75:C75"/>
    <mergeCell ref="B76:C76"/>
    <mergeCell ref="B74:C74"/>
    <mergeCell ref="B89:C89"/>
    <mergeCell ref="B90:C90"/>
    <mergeCell ref="B91:C91"/>
    <mergeCell ref="B86:C86"/>
    <mergeCell ref="B87:C87"/>
    <mergeCell ref="B88:C88"/>
    <mergeCell ref="B52:C52"/>
    <mergeCell ref="B44:C44"/>
    <mergeCell ref="B39:C39"/>
    <mergeCell ref="B40:C40"/>
    <mergeCell ref="B41:C41"/>
    <mergeCell ref="B42:C42"/>
    <mergeCell ref="B83:F83"/>
    <mergeCell ref="B84:C84"/>
    <mergeCell ref="B85:C85"/>
    <mergeCell ref="B64:C64"/>
    <mergeCell ref="B65:C65"/>
    <mergeCell ref="B66:C66"/>
    <mergeCell ref="B67:C67"/>
    <mergeCell ref="B68:C68"/>
    <mergeCell ref="B69:C69"/>
    <mergeCell ref="B77:C77"/>
    <mergeCell ref="B78:C78"/>
    <mergeCell ref="B79:F79"/>
    <mergeCell ref="B80:C80"/>
    <mergeCell ref="B81:C81"/>
    <mergeCell ref="B82:C82"/>
    <mergeCell ref="B70:C70"/>
    <mergeCell ref="B71:C71"/>
    <mergeCell ref="B72:C72"/>
    <mergeCell ref="B58:C58"/>
    <mergeCell ref="B59:C59"/>
    <mergeCell ref="B60:C60"/>
    <mergeCell ref="B61:C61"/>
    <mergeCell ref="B62:C62"/>
    <mergeCell ref="B63:C63"/>
    <mergeCell ref="B53:C53"/>
    <mergeCell ref="B54:C54"/>
    <mergeCell ref="B55:C55"/>
    <mergeCell ref="B56:C56"/>
    <mergeCell ref="B57:C57"/>
    <mergeCell ref="B2:C2"/>
    <mergeCell ref="C11:E11"/>
    <mergeCell ref="B12:C12"/>
    <mergeCell ref="B14:F14"/>
    <mergeCell ref="B15:F15"/>
    <mergeCell ref="B16:C16"/>
    <mergeCell ref="B27:F27"/>
    <mergeCell ref="B28:C28"/>
    <mergeCell ref="B29:C29"/>
    <mergeCell ref="B22:C22"/>
    <mergeCell ref="B23:C23"/>
    <mergeCell ref="B18:C18"/>
    <mergeCell ref="B20:C20"/>
    <mergeCell ref="B21:C21"/>
    <mergeCell ref="B24:C24"/>
    <mergeCell ref="B25:C25"/>
    <mergeCell ref="B26:C26"/>
    <mergeCell ref="B19:C19"/>
    <mergeCell ref="B17:C17"/>
    <mergeCell ref="B30:C30"/>
    <mergeCell ref="B31:C31"/>
    <mergeCell ref="B32:C32"/>
    <mergeCell ref="B46:C46"/>
    <mergeCell ref="B47:C47"/>
    <mergeCell ref="B48:C48"/>
    <mergeCell ref="B49:C49"/>
    <mergeCell ref="B50:C50"/>
    <mergeCell ref="B51:C51"/>
    <mergeCell ref="B43:C43"/>
    <mergeCell ref="B45:C45"/>
    <mergeCell ref="B33:C33"/>
    <mergeCell ref="B34:C34"/>
    <mergeCell ref="B35:C35"/>
    <mergeCell ref="B36:C36"/>
    <mergeCell ref="B37:C37"/>
    <mergeCell ref="B38:C38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view="pageBreakPreview" zoomScaleNormal="100" workbookViewId="0">
      <pane ySplit="12" topLeftCell="A15" activePane="bottomLeft" state="frozen"/>
      <selection pane="bottomLeft" activeCell="O16" sqref="O16"/>
    </sheetView>
  </sheetViews>
  <sheetFormatPr defaultColWidth="7.28515625" defaultRowHeight="12.75" x14ac:dyDescent="0.2"/>
  <cols>
    <col min="1" max="1" width="8.42578125" style="2" customWidth="1"/>
    <col min="2" max="2" width="29.5703125" style="7" customWidth="1"/>
    <col min="3" max="3" width="46.42578125" style="7" customWidth="1"/>
    <col min="4" max="4" width="15.5703125" style="6" customWidth="1"/>
    <col min="5" max="5" width="23.5703125" style="5" customWidth="1"/>
    <col min="6" max="6" width="16.5703125" style="5" customWidth="1"/>
    <col min="7" max="7" width="13.28515625" style="4" hidden="1" customWidth="1"/>
    <col min="8" max="8" width="11.42578125" style="4" hidden="1" customWidth="1"/>
    <col min="9" max="9" width="10.85546875" style="3" hidden="1" customWidth="1"/>
    <col min="10" max="11" width="7.28515625" style="2" customWidth="1"/>
    <col min="12" max="256" width="7.28515625" style="2"/>
    <col min="257" max="257" width="8.42578125" style="2" customWidth="1"/>
    <col min="258" max="258" width="29.5703125" style="2" customWidth="1"/>
    <col min="259" max="259" width="46.42578125" style="2" customWidth="1"/>
    <col min="260" max="260" width="15.5703125" style="2" customWidth="1"/>
    <col min="261" max="261" width="23.5703125" style="2" customWidth="1"/>
    <col min="262" max="262" width="16.5703125" style="2" customWidth="1"/>
    <col min="263" max="265" width="0" style="2" hidden="1" customWidth="1"/>
    <col min="266" max="267" width="7.28515625" style="2" customWidth="1"/>
    <col min="268" max="512" width="7.28515625" style="2"/>
    <col min="513" max="513" width="8.42578125" style="2" customWidth="1"/>
    <col min="514" max="514" width="29.5703125" style="2" customWidth="1"/>
    <col min="515" max="515" width="46.42578125" style="2" customWidth="1"/>
    <col min="516" max="516" width="15.5703125" style="2" customWidth="1"/>
    <col min="517" max="517" width="23.5703125" style="2" customWidth="1"/>
    <col min="518" max="518" width="16.5703125" style="2" customWidth="1"/>
    <col min="519" max="521" width="0" style="2" hidden="1" customWidth="1"/>
    <col min="522" max="523" width="7.28515625" style="2" customWidth="1"/>
    <col min="524" max="768" width="7.28515625" style="2"/>
    <col min="769" max="769" width="8.42578125" style="2" customWidth="1"/>
    <col min="770" max="770" width="29.5703125" style="2" customWidth="1"/>
    <col min="771" max="771" width="46.42578125" style="2" customWidth="1"/>
    <col min="772" max="772" width="15.5703125" style="2" customWidth="1"/>
    <col min="773" max="773" width="23.5703125" style="2" customWidth="1"/>
    <col min="774" max="774" width="16.5703125" style="2" customWidth="1"/>
    <col min="775" max="777" width="0" style="2" hidden="1" customWidth="1"/>
    <col min="778" max="779" width="7.28515625" style="2" customWidth="1"/>
    <col min="780" max="1024" width="7.28515625" style="2"/>
    <col min="1025" max="1025" width="8.42578125" style="2" customWidth="1"/>
    <col min="1026" max="1026" width="29.5703125" style="2" customWidth="1"/>
    <col min="1027" max="1027" width="46.42578125" style="2" customWidth="1"/>
    <col min="1028" max="1028" width="15.5703125" style="2" customWidth="1"/>
    <col min="1029" max="1029" width="23.5703125" style="2" customWidth="1"/>
    <col min="1030" max="1030" width="16.5703125" style="2" customWidth="1"/>
    <col min="1031" max="1033" width="0" style="2" hidden="1" customWidth="1"/>
    <col min="1034" max="1035" width="7.28515625" style="2" customWidth="1"/>
    <col min="1036" max="1280" width="7.28515625" style="2"/>
    <col min="1281" max="1281" width="8.42578125" style="2" customWidth="1"/>
    <col min="1282" max="1282" width="29.5703125" style="2" customWidth="1"/>
    <col min="1283" max="1283" width="46.42578125" style="2" customWidth="1"/>
    <col min="1284" max="1284" width="15.5703125" style="2" customWidth="1"/>
    <col min="1285" max="1285" width="23.5703125" style="2" customWidth="1"/>
    <col min="1286" max="1286" width="16.5703125" style="2" customWidth="1"/>
    <col min="1287" max="1289" width="0" style="2" hidden="1" customWidth="1"/>
    <col min="1290" max="1291" width="7.28515625" style="2" customWidth="1"/>
    <col min="1292" max="1536" width="7.28515625" style="2"/>
    <col min="1537" max="1537" width="8.42578125" style="2" customWidth="1"/>
    <col min="1538" max="1538" width="29.5703125" style="2" customWidth="1"/>
    <col min="1539" max="1539" width="46.42578125" style="2" customWidth="1"/>
    <col min="1540" max="1540" width="15.5703125" style="2" customWidth="1"/>
    <col min="1541" max="1541" width="23.5703125" style="2" customWidth="1"/>
    <col min="1542" max="1542" width="16.5703125" style="2" customWidth="1"/>
    <col min="1543" max="1545" width="0" style="2" hidden="1" customWidth="1"/>
    <col min="1546" max="1547" width="7.28515625" style="2" customWidth="1"/>
    <col min="1548" max="1792" width="7.28515625" style="2"/>
    <col min="1793" max="1793" width="8.42578125" style="2" customWidth="1"/>
    <col min="1794" max="1794" width="29.5703125" style="2" customWidth="1"/>
    <col min="1795" max="1795" width="46.42578125" style="2" customWidth="1"/>
    <col min="1796" max="1796" width="15.5703125" style="2" customWidth="1"/>
    <col min="1797" max="1797" width="23.5703125" style="2" customWidth="1"/>
    <col min="1798" max="1798" width="16.5703125" style="2" customWidth="1"/>
    <col min="1799" max="1801" width="0" style="2" hidden="1" customWidth="1"/>
    <col min="1802" max="1803" width="7.28515625" style="2" customWidth="1"/>
    <col min="1804" max="2048" width="7.28515625" style="2"/>
    <col min="2049" max="2049" width="8.42578125" style="2" customWidth="1"/>
    <col min="2050" max="2050" width="29.5703125" style="2" customWidth="1"/>
    <col min="2051" max="2051" width="46.42578125" style="2" customWidth="1"/>
    <col min="2052" max="2052" width="15.5703125" style="2" customWidth="1"/>
    <col min="2053" max="2053" width="23.5703125" style="2" customWidth="1"/>
    <col min="2054" max="2054" width="16.5703125" style="2" customWidth="1"/>
    <col min="2055" max="2057" width="0" style="2" hidden="1" customWidth="1"/>
    <col min="2058" max="2059" width="7.28515625" style="2" customWidth="1"/>
    <col min="2060" max="2304" width="7.28515625" style="2"/>
    <col min="2305" max="2305" width="8.42578125" style="2" customWidth="1"/>
    <col min="2306" max="2306" width="29.5703125" style="2" customWidth="1"/>
    <col min="2307" max="2307" width="46.42578125" style="2" customWidth="1"/>
    <col min="2308" max="2308" width="15.5703125" style="2" customWidth="1"/>
    <col min="2309" max="2309" width="23.5703125" style="2" customWidth="1"/>
    <col min="2310" max="2310" width="16.5703125" style="2" customWidth="1"/>
    <col min="2311" max="2313" width="0" style="2" hidden="1" customWidth="1"/>
    <col min="2314" max="2315" width="7.28515625" style="2" customWidth="1"/>
    <col min="2316" max="2560" width="7.28515625" style="2"/>
    <col min="2561" max="2561" width="8.42578125" style="2" customWidth="1"/>
    <col min="2562" max="2562" width="29.5703125" style="2" customWidth="1"/>
    <col min="2563" max="2563" width="46.42578125" style="2" customWidth="1"/>
    <col min="2564" max="2564" width="15.5703125" style="2" customWidth="1"/>
    <col min="2565" max="2565" width="23.5703125" style="2" customWidth="1"/>
    <col min="2566" max="2566" width="16.5703125" style="2" customWidth="1"/>
    <col min="2567" max="2569" width="0" style="2" hidden="1" customWidth="1"/>
    <col min="2570" max="2571" width="7.28515625" style="2" customWidth="1"/>
    <col min="2572" max="2816" width="7.28515625" style="2"/>
    <col min="2817" max="2817" width="8.42578125" style="2" customWidth="1"/>
    <col min="2818" max="2818" width="29.5703125" style="2" customWidth="1"/>
    <col min="2819" max="2819" width="46.42578125" style="2" customWidth="1"/>
    <col min="2820" max="2820" width="15.5703125" style="2" customWidth="1"/>
    <col min="2821" max="2821" width="23.5703125" style="2" customWidth="1"/>
    <col min="2822" max="2822" width="16.5703125" style="2" customWidth="1"/>
    <col min="2823" max="2825" width="0" style="2" hidden="1" customWidth="1"/>
    <col min="2826" max="2827" width="7.28515625" style="2" customWidth="1"/>
    <col min="2828" max="3072" width="7.28515625" style="2"/>
    <col min="3073" max="3073" width="8.42578125" style="2" customWidth="1"/>
    <col min="3074" max="3074" width="29.5703125" style="2" customWidth="1"/>
    <col min="3075" max="3075" width="46.42578125" style="2" customWidth="1"/>
    <col min="3076" max="3076" width="15.5703125" style="2" customWidth="1"/>
    <col min="3077" max="3077" width="23.5703125" style="2" customWidth="1"/>
    <col min="3078" max="3078" width="16.5703125" style="2" customWidth="1"/>
    <col min="3079" max="3081" width="0" style="2" hidden="1" customWidth="1"/>
    <col min="3082" max="3083" width="7.28515625" style="2" customWidth="1"/>
    <col min="3084" max="3328" width="7.28515625" style="2"/>
    <col min="3329" max="3329" width="8.42578125" style="2" customWidth="1"/>
    <col min="3330" max="3330" width="29.5703125" style="2" customWidth="1"/>
    <col min="3331" max="3331" width="46.42578125" style="2" customWidth="1"/>
    <col min="3332" max="3332" width="15.5703125" style="2" customWidth="1"/>
    <col min="3333" max="3333" width="23.5703125" style="2" customWidth="1"/>
    <col min="3334" max="3334" width="16.5703125" style="2" customWidth="1"/>
    <col min="3335" max="3337" width="0" style="2" hidden="1" customWidth="1"/>
    <col min="3338" max="3339" width="7.28515625" style="2" customWidth="1"/>
    <col min="3340" max="3584" width="7.28515625" style="2"/>
    <col min="3585" max="3585" width="8.42578125" style="2" customWidth="1"/>
    <col min="3586" max="3586" width="29.5703125" style="2" customWidth="1"/>
    <col min="3587" max="3587" width="46.42578125" style="2" customWidth="1"/>
    <col min="3588" max="3588" width="15.5703125" style="2" customWidth="1"/>
    <col min="3589" max="3589" width="23.5703125" style="2" customWidth="1"/>
    <col min="3590" max="3590" width="16.5703125" style="2" customWidth="1"/>
    <col min="3591" max="3593" width="0" style="2" hidden="1" customWidth="1"/>
    <col min="3594" max="3595" width="7.28515625" style="2" customWidth="1"/>
    <col min="3596" max="3840" width="7.28515625" style="2"/>
    <col min="3841" max="3841" width="8.42578125" style="2" customWidth="1"/>
    <col min="3842" max="3842" width="29.5703125" style="2" customWidth="1"/>
    <col min="3843" max="3843" width="46.42578125" style="2" customWidth="1"/>
    <col min="3844" max="3844" width="15.5703125" style="2" customWidth="1"/>
    <col min="3845" max="3845" width="23.5703125" style="2" customWidth="1"/>
    <col min="3846" max="3846" width="16.5703125" style="2" customWidth="1"/>
    <col min="3847" max="3849" width="0" style="2" hidden="1" customWidth="1"/>
    <col min="3850" max="3851" width="7.28515625" style="2" customWidth="1"/>
    <col min="3852" max="4096" width="7.28515625" style="2"/>
    <col min="4097" max="4097" width="8.42578125" style="2" customWidth="1"/>
    <col min="4098" max="4098" width="29.5703125" style="2" customWidth="1"/>
    <col min="4099" max="4099" width="46.42578125" style="2" customWidth="1"/>
    <col min="4100" max="4100" width="15.5703125" style="2" customWidth="1"/>
    <col min="4101" max="4101" width="23.5703125" style="2" customWidth="1"/>
    <col min="4102" max="4102" width="16.5703125" style="2" customWidth="1"/>
    <col min="4103" max="4105" width="0" style="2" hidden="1" customWidth="1"/>
    <col min="4106" max="4107" width="7.28515625" style="2" customWidth="1"/>
    <col min="4108" max="4352" width="7.28515625" style="2"/>
    <col min="4353" max="4353" width="8.42578125" style="2" customWidth="1"/>
    <col min="4354" max="4354" width="29.5703125" style="2" customWidth="1"/>
    <col min="4355" max="4355" width="46.42578125" style="2" customWidth="1"/>
    <col min="4356" max="4356" width="15.5703125" style="2" customWidth="1"/>
    <col min="4357" max="4357" width="23.5703125" style="2" customWidth="1"/>
    <col min="4358" max="4358" width="16.5703125" style="2" customWidth="1"/>
    <col min="4359" max="4361" width="0" style="2" hidden="1" customWidth="1"/>
    <col min="4362" max="4363" width="7.28515625" style="2" customWidth="1"/>
    <col min="4364" max="4608" width="7.28515625" style="2"/>
    <col min="4609" max="4609" width="8.42578125" style="2" customWidth="1"/>
    <col min="4610" max="4610" width="29.5703125" style="2" customWidth="1"/>
    <col min="4611" max="4611" width="46.42578125" style="2" customWidth="1"/>
    <col min="4612" max="4612" width="15.5703125" style="2" customWidth="1"/>
    <col min="4613" max="4613" width="23.5703125" style="2" customWidth="1"/>
    <col min="4614" max="4614" width="16.5703125" style="2" customWidth="1"/>
    <col min="4615" max="4617" width="0" style="2" hidden="1" customWidth="1"/>
    <col min="4618" max="4619" width="7.28515625" style="2" customWidth="1"/>
    <col min="4620" max="4864" width="7.28515625" style="2"/>
    <col min="4865" max="4865" width="8.42578125" style="2" customWidth="1"/>
    <col min="4866" max="4866" width="29.5703125" style="2" customWidth="1"/>
    <col min="4867" max="4867" width="46.42578125" style="2" customWidth="1"/>
    <col min="4868" max="4868" width="15.5703125" style="2" customWidth="1"/>
    <col min="4869" max="4869" width="23.5703125" style="2" customWidth="1"/>
    <col min="4870" max="4870" width="16.5703125" style="2" customWidth="1"/>
    <col min="4871" max="4873" width="0" style="2" hidden="1" customWidth="1"/>
    <col min="4874" max="4875" width="7.28515625" style="2" customWidth="1"/>
    <col min="4876" max="5120" width="7.28515625" style="2"/>
    <col min="5121" max="5121" width="8.42578125" style="2" customWidth="1"/>
    <col min="5122" max="5122" width="29.5703125" style="2" customWidth="1"/>
    <col min="5123" max="5123" width="46.42578125" style="2" customWidth="1"/>
    <col min="5124" max="5124" width="15.5703125" style="2" customWidth="1"/>
    <col min="5125" max="5125" width="23.5703125" style="2" customWidth="1"/>
    <col min="5126" max="5126" width="16.5703125" style="2" customWidth="1"/>
    <col min="5127" max="5129" width="0" style="2" hidden="1" customWidth="1"/>
    <col min="5130" max="5131" width="7.28515625" style="2" customWidth="1"/>
    <col min="5132" max="5376" width="7.28515625" style="2"/>
    <col min="5377" max="5377" width="8.42578125" style="2" customWidth="1"/>
    <col min="5378" max="5378" width="29.5703125" style="2" customWidth="1"/>
    <col min="5379" max="5379" width="46.42578125" style="2" customWidth="1"/>
    <col min="5380" max="5380" width="15.5703125" style="2" customWidth="1"/>
    <col min="5381" max="5381" width="23.5703125" style="2" customWidth="1"/>
    <col min="5382" max="5382" width="16.5703125" style="2" customWidth="1"/>
    <col min="5383" max="5385" width="0" style="2" hidden="1" customWidth="1"/>
    <col min="5386" max="5387" width="7.28515625" style="2" customWidth="1"/>
    <col min="5388" max="5632" width="7.28515625" style="2"/>
    <col min="5633" max="5633" width="8.42578125" style="2" customWidth="1"/>
    <col min="5634" max="5634" width="29.5703125" style="2" customWidth="1"/>
    <col min="5635" max="5635" width="46.42578125" style="2" customWidth="1"/>
    <col min="5636" max="5636" width="15.5703125" style="2" customWidth="1"/>
    <col min="5637" max="5637" width="23.5703125" style="2" customWidth="1"/>
    <col min="5638" max="5638" width="16.5703125" style="2" customWidth="1"/>
    <col min="5639" max="5641" width="0" style="2" hidden="1" customWidth="1"/>
    <col min="5642" max="5643" width="7.28515625" style="2" customWidth="1"/>
    <col min="5644" max="5888" width="7.28515625" style="2"/>
    <col min="5889" max="5889" width="8.42578125" style="2" customWidth="1"/>
    <col min="5890" max="5890" width="29.5703125" style="2" customWidth="1"/>
    <col min="5891" max="5891" width="46.42578125" style="2" customWidth="1"/>
    <col min="5892" max="5892" width="15.5703125" style="2" customWidth="1"/>
    <col min="5893" max="5893" width="23.5703125" style="2" customWidth="1"/>
    <col min="5894" max="5894" width="16.5703125" style="2" customWidth="1"/>
    <col min="5895" max="5897" width="0" style="2" hidden="1" customWidth="1"/>
    <col min="5898" max="5899" width="7.28515625" style="2" customWidth="1"/>
    <col min="5900" max="6144" width="7.28515625" style="2"/>
    <col min="6145" max="6145" width="8.42578125" style="2" customWidth="1"/>
    <col min="6146" max="6146" width="29.5703125" style="2" customWidth="1"/>
    <col min="6147" max="6147" width="46.42578125" style="2" customWidth="1"/>
    <col min="6148" max="6148" width="15.5703125" style="2" customWidth="1"/>
    <col min="6149" max="6149" width="23.5703125" style="2" customWidth="1"/>
    <col min="6150" max="6150" width="16.5703125" style="2" customWidth="1"/>
    <col min="6151" max="6153" width="0" style="2" hidden="1" customWidth="1"/>
    <col min="6154" max="6155" width="7.28515625" style="2" customWidth="1"/>
    <col min="6156" max="6400" width="7.28515625" style="2"/>
    <col min="6401" max="6401" width="8.42578125" style="2" customWidth="1"/>
    <col min="6402" max="6402" width="29.5703125" style="2" customWidth="1"/>
    <col min="6403" max="6403" width="46.42578125" style="2" customWidth="1"/>
    <col min="6404" max="6404" width="15.5703125" style="2" customWidth="1"/>
    <col min="6405" max="6405" width="23.5703125" style="2" customWidth="1"/>
    <col min="6406" max="6406" width="16.5703125" style="2" customWidth="1"/>
    <col min="6407" max="6409" width="0" style="2" hidden="1" customWidth="1"/>
    <col min="6410" max="6411" width="7.28515625" style="2" customWidth="1"/>
    <col min="6412" max="6656" width="7.28515625" style="2"/>
    <col min="6657" max="6657" width="8.42578125" style="2" customWidth="1"/>
    <col min="6658" max="6658" width="29.5703125" style="2" customWidth="1"/>
    <col min="6659" max="6659" width="46.42578125" style="2" customWidth="1"/>
    <col min="6660" max="6660" width="15.5703125" style="2" customWidth="1"/>
    <col min="6661" max="6661" width="23.5703125" style="2" customWidth="1"/>
    <col min="6662" max="6662" width="16.5703125" style="2" customWidth="1"/>
    <col min="6663" max="6665" width="0" style="2" hidden="1" customWidth="1"/>
    <col min="6666" max="6667" width="7.28515625" style="2" customWidth="1"/>
    <col min="6668" max="6912" width="7.28515625" style="2"/>
    <col min="6913" max="6913" width="8.42578125" style="2" customWidth="1"/>
    <col min="6914" max="6914" width="29.5703125" style="2" customWidth="1"/>
    <col min="6915" max="6915" width="46.42578125" style="2" customWidth="1"/>
    <col min="6916" max="6916" width="15.5703125" style="2" customWidth="1"/>
    <col min="6917" max="6917" width="23.5703125" style="2" customWidth="1"/>
    <col min="6918" max="6918" width="16.5703125" style="2" customWidth="1"/>
    <col min="6919" max="6921" width="0" style="2" hidden="1" customWidth="1"/>
    <col min="6922" max="6923" width="7.28515625" style="2" customWidth="1"/>
    <col min="6924" max="7168" width="7.28515625" style="2"/>
    <col min="7169" max="7169" width="8.42578125" style="2" customWidth="1"/>
    <col min="7170" max="7170" width="29.5703125" style="2" customWidth="1"/>
    <col min="7171" max="7171" width="46.42578125" style="2" customWidth="1"/>
    <col min="7172" max="7172" width="15.5703125" style="2" customWidth="1"/>
    <col min="7173" max="7173" width="23.5703125" style="2" customWidth="1"/>
    <col min="7174" max="7174" width="16.5703125" style="2" customWidth="1"/>
    <col min="7175" max="7177" width="0" style="2" hidden="1" customWidth="1"/>
    <col min="7178" max="7179" width="7.28515625" style="2" customWidth="1"/>
    <col min="7180" max="7424" width="7.28515625" style="2"/>
    <col min="7425" max="7425" width="8.42578125" style="2" customWidth="1"/>
    <col min="7426" max="7426" width="29.5703125" style="2" customWidth="1"/>
    <col min="7427" max="7427" width="46.42578125" style="2" customWidth="1"/>
    <col min="7428" max="7428" width="15.5703125" style="2" customWidth="1"/>
    <col min="7429" max="7429" width="23.5703125" style="2" customWidth="1"/>
    <col min="7430" max="7430" width="16.5703125" style="2" customWidth="1"/>
    <col min="7431" max="7433" width="0" style="2" hidden="1" customWidth="1"/>
    <col min="7434" max="7435" width="7.28515625" style="2" customWidth="1"/>
    <col min="7436" max="7680" width="7.28515625" style="2"/>
    <col min="7681" max="7681" width="8.42578125" style="2" customWidth="1"/>
    <col min="7682" max="7682" width="29.5703125" style="2" customWidth="1"/>
    <col min="7683" max="7683" width="46.42578125" style="2" customWidth="1"/>
    <col min="7684" max="7684" width="15.5703125" style="2" customWidth="1"/>
    <col min="7685" max="7685" width="23.5703125" style="2" customWidth="1"/>
    <col min="7686" max="7686" width="16.5703125" style="2" customWidth="1"/>
    <col min="7687" max="7689" width="0" style="2" hidden="1" customWidth="1"/>
    <col min="7690" max="7691" width="7.28515625" style="2" customWidth="1"/>
    <col min="7692" max="7936" width="7.28515625" style="2"/>
    <col min="7937" max="7937" width="8.42578125" style="2" customWidth="1"/>
    <col min="7938" max="7938" width="29.5703125" style="2" customWidth="1"/>
    <col min="7939" max="7939" width="46.42578125" style="2" customWidth="1"/>
    <col min="7940" max="7940" width="15.5703125" style="2" customWidth="1"/>
    <col min="7941" max="7941" width="23.5703125" style="2" customWidth="1"/>
    <col min="7942" max="7942" width="16.5703125" style="2" customWidth="1"/>
    <col min="7943" max="7945" width="0" style="2" hidden="1" customWidth="1"/>
    <col min="7946" max="7947" width="7.28515625" style="2" customWidth="1"/>
    <col min="7948" max="8192" width="7.28515625" style="2"/>
    <col min="8193" max="8193" width="8.42578125" style="2" customWidth="1"/>
    <col min="8194" max="8194" width="29.5703125" style="2" customWidth="1"/>
    <col min="8195" max="8195" width="46.42578125" style="2" customWidth="1"/>
    <col min="8196" max="8196" width="15.5703125" style="2" customWidth="1"/>
    <col min="8197" max="8197" width="23.5703125" style="2" customWidth="1"/>
    <col min="8198" max="8198" width="16.5703125" style="2" customWidth="1"/>
    <col min="8199" max="8201" width="0" style="2" hidden="1" customWidth="1"/>
    <col min="8202" max="8203" width="7.28515625" style="2" customWidth="1"/>
    <col min="8204" max="8448" width="7.28515625" style="2"/>
    <col min="8449" max="8449" width="8.42578125" style="2" customWidth="1"/>
    <col min="8450" max="8450" width="29.5703125" style="2" customWidth="1"/>
    <col min="8451" max="8451" width="46.42578125" style="2" customWidth="1"/>
    <col min="8452" max="8452" width="15.5703125" style="2" customWidth="1"/>
    <col min="8453" max="8453" width="23.5703125" style="2" customWidth="1"/>
    <col min="8454" max="8454" width="16.5703125" style="2" customWidth="1"/>
    <col min="8455" max="8457" width="0" style="2" hidden="1" customWidth="1"/>
    <col min="8458" max="8459" width="7.28515625" style="2" customWidth="1"/>
    <col min="8460" max="8704" width="7.28515625" style="2"/>
    <col min="8705" max="8705" width="8.42578125" style="2" customWidth="1"/>
    <col min="8706" max="8706" width="29.5703125" style="2" customWidth="1"/>
    <col min="8707" max="8707" width="46.42578125" style="2" customWidth="1"/>
    <col min="8708" max="8708" width="15.5703125" style="2" customWidth="1"/>
    <col min="8709" max="8709" width="23.5703125" style="2" customWidth="1"/>
    <col min="8710" max="8710" width="16.5703125" style="2" customWidth="1"/>
    <col min="8711" max="8713" width="0" style="2" hidden="1" customWidth="1"/>
    <col min="8714" max="8715" width="7.28515625" style="2" customWidth="1"/>
    <col min="8716" max="8960" width="7.28515625" style="2"/>
    <col min="8961" max="8961" width="8.42578125" style="2" customWidth="1"/>
    <col min="8962" max="8962" width="29.5703125" style="2" customWidth="1"/>
    <col min="8963" max="8963" width="46.42578125" style="2" customWidth="1"/>
    <col min="8964" max="8964" width="15.5703125" style="2" customWidth="1"/>
    <col min="8965" max="8965" width="23.5703125" style="2" customWidth="1"/>
    <col min="8966" max="8966" width="16.5703125" style="2" customWidth="1"/>
    <col min="8967" max="8969" width="0" style="2" hidden="1" customWidth="1"/>
    <col min="8970" max="8971" width="7.28515625" style="2" customWidth="1"/>
    <col min="8972" max="9216" width="7.28515625" style="2"/>
    <col min="9217" max="9217" width="8.42578125" style="2" customWidth="1"/>
    <col min="9218" max="9218" width="29.5703125" style="2" customWidth="1"/>
    <col min="9219" max="9219" width="46.42578125" style="2" customWidth="1"/>
    <col min="9220" max="9220" width="15.5703125" style="2" customWidth="1"/>
    <col min="9221" max="9221" width="23.5703125" style="2" customWidth="1"/>
    <col min="9222" max="9222" width="16.5703125" style="2" customWidth="1"/>
    <col min="9223" max="9225" width="0" style="2" hidden="1" customWidth="1"/>
    <col min="9226" max="9227" width="7.28515625" style="2" customWidth="1"/>
    <col min="9228" max="9472" width="7.28515625" style="2"/>
    <col min="9473" max="9473" width="8.42578125" style="2" customWidth="1"/>
    <col min="9474" max="9474" width="29.5703125" style="2" customWidth="1"/>
    <col min="9475" max="9475" width="46.42578125" style="2" customWidth="1"/>
    <col min="9476" max="9476" width="15.5703125" style="2" customWidth="1"/>
    <col min="9477" max="9477" width="23.5703125" style="2" customWidth="1"/>
    <col min="9478" max="9478" width="16.5703125" style="2" customWidth="1"/>
    <col min="9479" max="9481" width="0" style="2" hidden="1" customWidth="1"/>
    <col min="9482" max="9483" width="7.28515625" style="2" customWidth="1"/>
    <col min="9484" max="9728" width="7.28515625" style="2"/>
    <col min="9729" max="9729" width="8.42578125" style="2" customWidth="1"/>
    <col min="9730" max="9730" width="29.5703125" style="2" customWidth="1"/>
    <col min="9731" max="9731" width="46.42578125" style="2" customWidth="1"/>
    <col min="9732" max="9732" width="15.5703125" style="2" customWidth="1"/>
    <col min="9733" max="9733" width="23.5703125" style="2" customWidth="1"/>
    <col min="9734" max="9734" width="16.5703125" style="2" customWidth="1"/>
    <col min="9735" max="9737" width="0" style="2" hidden="1" customWidth="1"/>
    <col min="9738" max="9739" width="7.28515625" style="2" customWidth="1"/>
    <col min="9740" max="9984" width="7.28515625" style="2"/>
    <col min="9985" max="9985" width="8.42578125" style="2" customWidth="1"/>
    <col min="9986" max="9986" width="29.5703125" style="2" customWidth="1"/>
    <col min="9987" max="9987" width="46.42578125" style="2" customWidth="1"/>
    <col min="9988" max="9988" width="15.5703125" style="2" customWidth="1"/>
    <col min="9989" max="9989" width="23.5703125" style="2" customWidth="1"/>
    <col min="9990" max="9990" width="16.5703125" style="2" customWidth="1"/>
    <col min="9991" max="9993" width="0" style="2" hidden="1" customWidth="1"/>
    <col min="9994" max="9995" width="7.28515625" style="2" customWidth="1"/>
    <col min="9996" max="10240" width="7.28515625" style="2"/>
    <col min="10241" max="10241" width="8.42578125" style="2" customWidth="1"/>
    <col min="10242" max="10242" width="29.5703125" style="2" customWidth="1"/>
    <col min="10243" max="10243" width="46.42578125" style="2" customWidth="1"/>
    <col min="10244" max="10244" width="15.5703125" style="2" customWidth="1"/>
    <col min="10245" max="10245" width="23.5703125" style="2" customWidth="1"/>
    <col min="10246" max="10246" width="16.5703125" style="2" customWidth="1"/>
    <col min="10247" max="10249" width="0" style="2" hidden="1" customWidth="1"/>
    <col min="10250" max="10251" width="7.28515625" style="2" customWidth="1"/>
    <col min="10252" max="10496" width="7.28515625" style="2"/>
    <col min="10497" max="10497" width="8.42578125" style="2" customWidth="1"/>
    <col min="10498" max="10498" width="29.5703125" style="2" customWidth="1"/>
    <col min="10499" max="10499" width="46.42578125" style="2" customWidth="1"/>
    <col min="10500" max="10500" width="15.5703125" style="2" customWidth="1"/>
    <col min="10501" max="10501" width="23.5703125" style="2" customWidth="1"/>
    <col min="10502" max="10502" width="16.5703125" style="2" customWidth="1"/>
    <col min="10503" max="10505" width="0" style="2" hidden="1" customWidth="1"/>
    <col min="10506" max="10507" width="7.28515625" style="2" customWidth="1"/>
    <col min="10508" max="10752" width="7.28515625" style="2"/>
    <col min="10753" max="10753" width="8.42578125" style="2" customWidth="1"/>
    <col min="10754" max="10754" width="29.5703125" style="2" customWidth="1"/>
    <col min="10755" max="10755" width="46.42578125" style="2" customWidth="1"/>
    <col min="10756" max="10756" width="15.5703125" style="2" customWidth="1"/>
    <col min="10757" max="10757" width="23.5703125" style="2" customWidth="1"/>
    <col min="10758" max="10758" width="16.5703125" style="2" customWidth="1"/>
    <col min="10759" max="10761" width="0" style="2" hidden="1" customWidth="1"/>
    <col min="10762" max="10763" width="7.28515625" style="2" customWidth="1"/>
    <col min="10764" max="11008" width="7.28515625" style="2"/>
    <col min="11009" max="11009" width="8.42578125" style="2" customWidth="1"/>
    <col min="11010" max="11010" width="29.5703125" style="2" customWidth="1"/>
    <col min="11011" max="11011" width="46.42578125" style="2" customWidth="1"/>
    <col min="11012" max="11012" width="15.5703125" style="2" customWidth="1"/>
    <col min="11013" max="11013" width="23.5703125" style="2" customWidth="1"/>
    <col min="11014" max="11014" width="16.5703125" style="2" customWidth="1"/>
    <col min="11015" max="11017" width="0" style="2" hidden="1" customWidth="1"/>
    <col min="11018" max="11019" width="7.28515625" style="2" customWidth="1"/>
    <col min="11020" max="11264" width="7.28515625" style="2"/>
    <col min="11265" max="11265" width="8.42578125" style="2" customWidth="1"/>
    <col min="11266" max="11266" width="29.5703125" style="2" customWidth="1"/>
    <col min="11267" max="11267" width="46.42578125" style="2" customWidth="1"/>
    <col min="11268" max="11268" width="15.5703125" style="2" customWidth="1"/>
    <col min="11269" max="11269" width="23.5703125" style="2" customWidth="1"/>
    <col min="11270" max="11270" width="16.5703125" style="2" customWidth="1"/>
    <col min="11271" max="11273" width="0" style="2" hidden="1" customWidth="1"/>
    <col min="11274" max="11275" width="7.28515625" style="2" customWidth="1"/>
    <col min="11276" max="11520" width="7.28515625" style="2"/>
    <col min="11521" max="11521" width="8.42578125" style="2" customWidth="1"/>
    <col min="11522" max="11522" width="29.5703125" style="2" customWidth="1"/>
    <col min="11523" max="11523" width="46.42578125" style="2" customWidth="1"/>
    <col min="11524" max="11524" width="15.5703125" style="2" customWidth="1"/>
    <col min="11525" max="11525" width="23.5703125" style="2" customWidth="1"/>
    <col min="11526" max="11526" width="16.5703125" style="2" customWidth="1"/>
    <col min="11527" max="11529" width="0" style="2" hidden="1" customWidth="1"/>
    <col min="11530" max="11531" width="7.28515625" style="2" customWidth="1"/>
    <col min="11532" max="11776" width="7.28515625" style="2"/>
    <col min="11777" max="11777" width="8.42578125" style="2" customWidth="1"/>
    <col min="11778" max="11778" width="29.5703125" style="2" customWidth="1"/>
    <col min="11779" max="11779" width="46.42578125" style="2" customWidth="1"/>
    <col min="11780" max="11780" width="15.5703125" style="2" customWidth="1"/>
    <col min="11781" max="11781" width="23.5703125" style="2" customWidth="1"/>
    <col min="11782" max="11782" width="16.5703125" style="2" customWidth="1"/>
    <col min="11783" max="11785" width="0" style="2" hidden="1" customWidth="1"/>
    <col min="11786" max="11787" width="7.28515625" style="2" customWidth="1"/>
    <col min="11788" max="12032" width="7.28515625" style="2"/>
    <col min="12033" max="12033" width="8.42578125" style="2" customWidth="1"/>
    <col min="12034" max="12034" width="29.5703125" style="2" customWidth="1"/>
    <col min="12035" max="12035" width="46.42578125" style="2" customWidth="1"/>
    <col min="12036" max="12036" width="15.5703125" style="2" customWidth="1"/>
    <col min="12037" max="12037" width="23.5703125" style="2" customWidth="1"/>
    <col min="12038" max="12038" width="16.5703125" style="2" customWidth="1"/>
    <col min="12039" max="12041" width="0" style="2" hidden="1" customWidth="1"/>
    <col min="12042" max="12043" width="7.28515625" style="2" customWidth="1"/>
    <col min="12044" max="12288" width="7.28515625" style="2"/>
    <col min="12289" max="12289" width="8.42578125" style="2" customWidth="1"/>
    <col min="12290" max="12290" width="29.5703125" style="2" customWidth="1"/>
    <col min="12291" max="12291" width="46.42578125" style="2" customWidth="1"/>
    <col min="12292" max="12292" width="15.5703125" style="2" customWidth="1"/>
    <col min="12293" max="12293" width="23.5703125" style="2" customWidth="1"/>
    <col min="12294" max="12294" width="16.5703125" style="2" customWidth="1"/>
    <col min="12295" max="12297" width="0" style="2" hidden="1" customWidth="1"/>
    <col min="12298" max="12299" width="7.28515625" style="2" customWidth="1"/>
    <col min="12300" max="12544" width="7.28515625" style="2"/>
    <col min="12545" max="12545" width="8.42578125" style="2" customWidth="1"/>
    <col min="12546" max="12546" width="29.5703125" style="2" customWidth="1"/>
    <col min="12547" max="12547" width="46.42578125" style="2" customWidth="1"/>
    <col min="12548" max="12548" width="15.5703125" style="2" customWidth="1"/>
    <col min="12549" max="12549" width="23.5703125" style="2" customWidth="1"/>
    <col min="12550" max="12550" width="16.5703125" style="2" customWidth="1"/>
    <col min="12551" max="12553" width="0" style="2" hidden="1" customWidth="1"/>
    <col min="12554" max="12555" width="7.28515625" style="2" customWidth="1"/>
    <col min="12556" max="12800" width="7.28515625" style="2"/>
    <col min="12801" max="12801" width="8.42578125" style="2" customWidth="1"/>
    <col min="12802" max="12802" width="29.5703125" style="2" customWidth="1"/>
    <col min="12803" max="12803" width="46.42578125" style="2" customWidth="1"/>
    <col min="12804" max="12804" width="15.5703125" style="2" customWidth="1"/>
    <col min="12805" max="12805" width="23.5703125" style="2" customWidth="1"/>
    <col min="12806" max="12806" width="16.5703125" style="2" customWidth="1"/>
    <col min="12807" max="12809" width="0" style="2" hidden="1" customWidth="1"/>
    <col min="12810" max="12811" width="7.28515625" style="2" customWidth="1"/>
    <col min="12812" max="13056" width="7.28515625" style="2"/>
    <col min="13057" max="13057" width="8.42578125" style="2" customWidth="1"/>
    <col min="13058" max="13058" width="29.5703125" style="2" customWidth="1"/>
    <col min="13059" max="13059" width="46.42578125" style="2" customWidth="1"/>
    <col min="13060" max="13060" width="15.5703125" style="2" customWidth="1"/>
    <col min="13061" max="13061" width="23.5703125" style="2" customWidth="1"/>
    <col min="13062" max="13062" width="16.5703125" style="2" customWidth="1"/>
    <col min="13063" max="13065" width="0" style="2" hidden="1" customWidth="1"/>
    <col min="13066" max="13067" width="7.28515625" style="2" customWidth="1"/>
    <col min="13068" max="13312" width="7.28515625" style="2"/>
    <col min="13313" max="13313" width="8.42578125" style="2" customWidth="1"/>
    <col min="13314" max="13314" width="29.5703125" style="2" customWidth="1"/>
    <col min="13315" max="13315" width="46.42578125" style="2" customWidth="1"/>
    <col min="13316" max="13316" width="15.5703125" style="2" customWidth="1"/>
    <col min="13317" max="13317" width="23.5703125" style="2" customWidth="1"/>
    <col min="13318" max="13318" width="16.5703125" style="2" customWidth="1"/>
    <col min="13319" max="13321" width="0" style="2" hidden="1" customWidth="1"/>
    <col min="13322" max="13323" width="7.28515625" style="2" customWidth="1"/>
    <col min="13324" max="13568" width="7.28515625" style="2"/>
    <col min="13569" max="13569" width="8.42578125" style="2" customWidth="1"/>
    <col min="13570" max="13570" width="29.5703125" style="2" customWidth="1"/>
    <col min="13571" max="13571" width="46.42578125" style="2" customWidth="1"/>
    <col min="13572" max="13572" width="15.5703125" style="2" customWidth="1"/>
    <col min="13573" max="13573" width="23.5703125" style="2" customWidth="1"/>
    <col min="13574" max="13574" width="16.5703125" style="2" customWidth="1"/>
    <col min="13575" max="13577" width="0" style="2" hidden="1" customWidth="1"/>
    <col min="13578" max="13579" width="7.28515625" style="2" customWidth="1"/>
    <col min="13580" max="13824" width="7.28515625" style="2"/>
    <col min="13825" max="13825" width="8.42578125" style="2" customWidth="1"/>
    <col min="13826" max="13826" width="29.5703125" style="2" customWidth="1"/>
    <col min="13827" max="13827" width="46.42578125" style="2" customWidth="1"/>
    <col min="13828" max="13828" width="15.5703125" style="2" customWidth="1"/>
    <col min="13829" max="13829" width="23.5703125" style="2" customWidth="1"/>
    <col min="13830" max="13830" width="16.5703125" style="2" customWidth="1"/>
    <col min="13831" max="13833" width="0" style="2" hidden="1" customWidth="1"/>
    <col min="13834" max="13835" width="7.28515625" style="2" customWidth="1"/>
    <col min="13836" max="14080" width="7.28515625" style="2"/>
    <col min="14081" max="14081" width="8.42578125" style="2" customWidth="1"/>
    <col min="14082" max="14082" width="29.5703125" style="2" customWidth="1"/>
    <col min="14083" max="14083" width="46.42578125" style="2" customWidth="1"/>
    <col min="14084" max="14084" width="15.5703125" style="2" customWidth="1"/>
    <col min="14085" max="14085" width="23.5703125" style="2" customWidth="1"/>
    <col min="14086" max="14086" width="16.5703125" style="2" customWidth="1"/>
    <col min="14087" max="14089" width="0" style="2" hidden="1" customWidth="1"/>
    <col min="14090" max="14091" width="7.28515625" style="2" customWidth="1"/>
    <col min="14092" max="14336" width="7.28515625" style="2"/>
    <col min="14337" max="14337" width="8.42578125" style="2" customWidth="1"/>
    <col min="14338" max="14338" width="29.5703125" style="2" customWidth="1"/>
    <col min="14339" max="14339" width="46.42578125" style="2" customWidth="1"/>
    <col min="14340" max="14340" width="15.5703125" style="2" customWidth="1"/>
    <col min="14341" max="14341" width="23.5703125" style="2" customWidth="1"/>
    <col min="14342" max="14342" width="16.5703125" style="2" customWidth="1"/>
    <col min="14343" max="14345" width="0" style="2" hidden="1" customWidth="1"/>
    <col min="14346" max="14347" width="7.28515625" style="2" customWidth="1"/>
    <col min="14348" max="14592" width="7.28515625" style="2"/>
    <col min="14593" max="14593" width="8.42578125" style="2" customWidth="1"/>
    <col min="14594" max="14594" width="29.5703125" style="2" customWidth="1"/>
    <col min="14595" max="14595" width="46.42578125" style="2" customWidth="1"/>
    <col min="14596" max="14596" width="15.5703125" style="2" customWidth="1"/>
    <col min="14597" max="14597" width="23.5703125" style="2" customWidth="1"/>
    <col min="14598" max="14598" width="16.5703125" style="2" customWidth="1"/>
    <col min="14599" max="14601" width="0" style="2" hidden="1" customWidth="1"/>
    <col min="14602" max="14603" width="7.28515625" style="2" customWidth="1"/>
    <col min="14604" max="14848" width="7.28515625" style="2"/>
    <col min="14849" max="14849" width="8.42578125" style="2" customWidth="1"/>
    <col min="14850" max="14850" width="29.5703125" style="2" customWidth="1"/>
    <col min="14851" max="14851" width="46.42578125" style="2" customWidth="1"/>
    <col min="14852" max="14852" width="15.5703125" style="2" customWidth="1"/>
    <col min="14853" max="14853" width="23.5703125" style="2" customWidth="1"/>
    <col min="14854" max="14854" width="16.5703125" style="2" customWidth="1"/>
    <col min="14855" max="14857" width="0" style="2" hidden="1" customWidth="1"/>
    <col min="14858" max="14859" width="7.28515625" style="2" customWidth="1"/>
    <col min="14860" max="15104" width="7.28515625" style="2"/>
    <col min="15105" max="15105" width="8.42578125" style="2" customWidth="1"/>
    <col min="15106" max="15106" width="29.5703125" style="2" customWidth="1"/>
    <col min="15107" max="15107" width="46.42578125" style="2" customWidth="1"/>
    <col min="15108" max="15108" width="15.5703125" style="2" customWidth="1"/>
    <col min="15109" max="15109" width="23.5703125" style="2" customWidth="1"/>
    <col min="15110" max="15110" width="16.5703125" style="2" customWidth="1"/>
    <col min="15111" max="15113" width="0" style="2" hidden="1" customWidth="1"/>
    <col min="15114" max="15115" width="7.28515625" style="2" customWidth="1"/>
    <col min="15116" max="15360" width="7.28515625" style="2"/>
    <col min="15361" max="15361" width="8.42578125" style="2" customWidth="1"/>
    <col min="15362" max="15362" width="29.5703125" style="2" customWidth="1"/>
    <col min="15363" max="15363" width="46.42578125" style="2" customWidth="1"/>
    <col min="15364" max="15364" width="15.5703125" style="2" customWidth="1"/>
    <col min="15365" max="15365" width="23.5703125" style="2" customWidth="1"/>
    <col min="15366" max="15366" width="16.5703125" style="2" customWidth="1"/>
    <col min="15367" max="15369" width="0" style="2" hidden="1" customWidth="1"/>
    <col min="15370" max="15371" width="7.28515625" style="2" customWidth="1"/>
    <col min="15372" max="15616" width="7.28515625" style="2"/>
    <col min="15617" max="15617" width="8.42578125" style="2" customWidth="1"/>
    <col min="15618" max="15618" width="29.5703125" style="2" customWidth="1"/>
    <col min="15619" max="15619" width="46.42578125" style="2" customWidth="1"/>
    <col min="15620" max="15620" width="15.5703125" style="2" customWidth="1"/>
    <col min="15621" max="15621" width="23.5703125" style="2" customWidth="1"/>
    <col min="15622" max="15622" width="16.5703125" style="2" customWidth="1"/>
    <col min="15623" max="15625" width="0" style="2" hidden="1" customWidth="1"/>
    <col min="15626" max="15627" width="7.28515625" style="2" customWidth="1"/>
    <col min="15628" max="15872" width="7.28515625" style="2"/>
    <col min="15873" max="15873" width="8.42578125" style="2" customWidth="1"/>
    <col min="15874" max="15874" width="29.5703125" style="2" customWidth="1"/>
    <col min="15875" max="15875" width="46.42578125" style="2" customWidth="1"/>
    <col min="15876" max="15876" width="15.5703125" style="2" customWidth="1"/>
    <col min="15877" max="15877" width="23.5703125" style="2" customWidth="1"/>
    <col min="15878" max="15878" width="16.5703125" style="2" customWidth="1"/>
    <col min="15879" max="15881" width="0" style="2" hidden="1" customWidth="1"/>
    <col min="15882" max="15883" width="7.28515625" style="2" customWidth="1"/>
    <col min="15884" max="16128" width="7.28515625" style="2"/>
    <col min="16129" max="16129" width="8.42578125" style="2" customWidth="1"/>
    <col min="16130" max="16130" width="29.5703125" style="2" customWidth="1"/>
    <col min="16131" max="16131" width="46.42578125" style="2" customWidth="1"/>
    <col min="16132" max="16132" width="15.5703125" style="2" customWidth="1"/>
    <col min="16133" max="16133" width="23.5703125" style="2" customWidth="1"/>
    <col min="16134" max="16134" width="16.5703125" style="2" customWidth="1"/>
    <col min="16135" max="16137" width="0" style="2" hidden="1" customWidth="1"/>
    <col min="16138" max="16139" width="7.28515625" style="2" customWidth="1"/>
    <col min="16140" max="16384" width="7.28515625" style="2"/>
  </cols>
  <sheetData>
    <row r="1" spans="2:9" ht="15" customHeight="1" x14ac:dyDescent="0.2">
      <c r="B1" s="72" t="s">
        <v>0</v>
      </c>
      <c r="C1" s="71"/>
      <c r="D1" s="71"/>
      <c r="E1" s="71"/>
      <c r="F1" s="64"/>
    </row>
    <row r="2" spans="2:9" ht="11.25" customHeight="1" x14ac:dyDescent="0.2">
      <c r="B2" s="750" t="s">
        <v>1</v>
      </c>
      <c r="C2" s="750"/>
      <c r="D2" s="69"/>
      <c r="E2" s="69"/>
      <c r="F2" s="68" t="s">
        <v>2</v>
      </c>
    </row>
    <row r="3" spans="2:9" ht="11.25" customHeight="1" x14ac:dyDescent="0.2">
      <c r="B3" s="67" t="s">
        <v>3</v>
      </c>
      <c r="C3" s="69"/>
      <c r="D3" s="69"/>
      <c r="E3" s="69"/>
      <c r="F3" s="68" t="s">
        <v>4</v>
      </c>
    </row>
    <row r="4" spans="2:9" ht="11.25" customHeight="1" x14ac:dyDescent="0.2">
      <c r="B4" s="67" t="s">
        <v>5</v>
      </c>
      <c r="C4" s="69"/>
      <c r="D4" s="69"/>
      <c r="E4" s="69"/>
      <c r="F4" s="68" t="s">
        <v>6</v>
      </c>
    </row>
    <row r="5" spans="2:9" ht="11.25" customHeight="1" x14ac:dyDescent="0.2">
      <c r="B5" s="67" t="s">
        <v>7</v>
      </c>
      <c r="C5" s="69"/>
      <c r="D5" s="69"/>
      <c r="E5" s="69"/>
      <c r="F5" s="68" t="s">
        <v>8</v>
      </c>
    </row>
    <row r="6" spans="2:9" ht="15" customHeight="1" x14ac:dyDescent="0.2">
      <c r="B6" s="67" t="s">
        <v>9</v>
      </c>
      <c r="C6" s="64"/>
      <c r="D6" s="64"/>
      <c r="E6" s="64"/>
      <c r="F6" s="64"/>
    </row>
    <row r="7" spans="2:9" ht="11.25" customHeight="1" x14ac:dyDescent="0.2">
      <c r="B7" s="66" t="s">
        <v>10</v>
      </c>
      <c r="C7" s="64"/>
      <c r="D7" s="65"/>
      <c r="E7" s="64"/>
      <c r="F7" s="63" t="s">
        <v>11</v>
      </c>
    </row>
    <row r="8" spans="2:9" ht="11.25" customHeight="1" x14ac:dyDescent="0.2">
      <c r="B8" s="66" t="s">
        <v>12</v>
      </c>
      <c r="C8" s="64"/>
      <c r="D8" s="65"/>
      <c r="E8" s="64"/>
      <c r="F8" s="63" t="s">
        <v>13</v>
      </c>
    </row>
    <row r="9" spans="2:9" ht="11.25" customHeight="1" x14ac:dyDescent="0.2">
      <c r="B9" s="66" t="s">
        <v>14</v>
      </c>
      <c r="C9" s="64"/>
      <c r="D9" s="65"/>
      <c r="E9" s="64"/>
      <c r="F9" s="63" t="s">
        <v>15</v>
      </c>
    </row>
    <row r="10" spans="2:9" ht="11.25" customHeight="1" x14ac:dyDescent="0.2">
      <c r="B10" s="62" t="s">
        <v>16</v>
      </c>
      <c r="C10" s="60"/>
      <c r="D10" s="61"/>
      <c r="E10" s="60"/>
      <c r="F10" s="59" t="s">
        <v>17</v>
      </c>
    </row>
    <row r="11" spans="2:9" ht="12.75" customHeight="1" thickBot="1" x14ac:dyDescent="0.25">
      <c r="B11" s="58"/>
      <c r="C11" s="631" t="s">
        <v>18</v>
      </c>
      <c r="D11" s="631"/>
      <c r="E11" s="631"/>
      <c r="F11" s="57"/>
    </row>
    <row r="12" spans="2:9" s="47" customFormat="1" ht="54" customHeight="1" thickBot="1" x14ac:dyDescent="0.25">
      <c r="B12" s="611" t="s">
        <v>19</v>
      </c>
      <c r="C12" s="612"/>
      <c r="D12" s="56" t="s">
        <v>20</v>
      </c>
      <c r="E12" s="55" t="s">
        <v>21</v>
      </c>
      <c r="F12" s="54" t="s">
        <v>22</v>
      </c>
      <c r="G12" s="53" t="s">
        <v>23</v>
      </c>
      <c r="H12" s="48" t="s">
        <v>24</v>
      </c>
      <c r="I12" s="3"/>
    </row>
    <row r="13" spans="2:9" s="47" customFormat="1" ht="23.25" customHeight="1" thickBot="1" x14ac:dyDescent="0.25">
      <c r="B13" s="92" t="s">
        <v>25</v>
      </c>
      <c r="C13" s="52"/>
      <c r="D13" s="52"/>
      <c r="E13" s="51"/>
      <c r="F13" s="50"/>
      <c r="G13" s="49"/>
      <c r="H13" s="48"/>
      <c r="I13" s="3"/>
    </row>
    <row r="14" spans="2:9" s="238" customFormat="1" ht="17.25" customHeight="1" thickBot="1" x14ac:dyDescent="0.25">
      <c r="B14" s="632" t="s">
        <v>893</v>
      </c>
      <c r="C14" s="633"/>
      <c r="D14" s="633"/>
      <c r="E14" s="756"/>
      <c r="F14" s="634"/>
      <c r="G14" s="298"/>
      <c r="H14" s="87"/>
      <c r="I14" s="3"/>
    </row>
    <row r="15" spans="2:9" s="238" customFormat="1" ht="17.25" customHeight="1" x14ac:dyDescent="0.2">
      <c r="B15" s="919" t="s">
        <v>894</v>
      </c>
      <c r="C15" s="920"/>
      <c r="D15" s="299" t="s">
        <v>165</v>
      </c>
      <c r="E15" s="240">
        <f>'общий прайс'!E1220</f>
        <v>4170</v>
      </c>
      <c r="F15" s="241" t="s">
        <v>80</v>
      </c>
      <c r="G15" s="242">
        <v>3284</v>
      </c>
      <c r="H15" s="87"/>
      <c r="I15" s="3"/>
    </row>
    <row r="16" spans="2:9" s="238" customFormat="1" ht="17.25" customHeight="1" x14ac:dyDescent="0.2">
      <c r="B16" s="917" t="s">
        <v>895</v>
      </c>
      <c r="C16" s="918"/>
      <c r="D16" s="300" t="s">
        <v>165</v>
      </c>
      <c r="E16" s="244">
        <f>'общий прайс'!E1221</f>
        <v>6174</v>
      </c>
      <c r="F16" s="301" t="s">
        <v>80</v>
      </c>
      <c r="G16" s="302">
        <v>4735</v>
      </c>
      <c r="H16" s="87"/>
      <c r="I16" s="3"/>
    </row>
    <row r="17" spans="2:9" s="238" customFormat="1" ht="17.25" customHeight="1" x14ac:dyDescent="0.2">
      <c r="B17" s="921" t="s">
        <v>896</v>
      </c>
      <c r="C17" s="922"/>
      <c r="D17" s="300" t="s">
        <v>165</v>
      </c>
      <c r="E17" s="244">
        <f>'общий прайс'!E1222</f>
        <v>6296.4</v>
      </c>
      <c r="F17" s="301" t="s">
        <v>80</v>
      </c>
      <c r="G17" s="302">
        <v>5114</v>
      </c>
      <c r="H17" s="87"/>
      <c r="I17" s="3"/>
    </row>
    <row r="18" spans="2:9" s="238" customFormat="1" ht="17.25" customHeight="1" x14ac:dyDescent="0.2">
      <c r="B18" s="921" t="s">
        <v>897</v>
      </c>
      <c r="C18" s="922"/>
      <c r="D18" s="246" t="s">
        <v>165</v>
      </c>
      <c r="E18" s="244">
        <f>'общий прайс'!E1223</f>
        <v>9712.7999999999993</v>
      </c>
      <c r="F18" s="245" t="s">
        <v>80</v>
      </c>
      <c r="G18" s="242">
        <v>7453</v>
      </c>
      <c r="H18" s="87"/>
      <c r="I18" s="3"/>
    </row>
    <row r="19" spans="2:9" s="238" customFormat="1" ht="17.25" customHeight="1" x14ac:dyDescent="0.2">
      <c r="B19" s="921" t="s">
        <v>898</v>
      </c>
      <c r="C19" s="922"/>
      <c r="D19" s="246" t="s">
        <v>881</v>
      </c>
      <c r="E19" s="244">
        <f>'общий прайс'!E1224</f>
        <v>3327.6</v>
      </c>
      <c r="F19" s="245" t="s">
        <v>80</v>
      </c>
      <c r="G19" s="242">
        <v>2807</v>
      </c>
      <c r="H19" s="87"/>
      <c r="I19" s="3"/>
    </row>
    <row r="20" spans="2:9" s="238" customFormat="1" ht="17.25" customHeight="1" x14ac:dyDescent="0.2">
      <c r="B20" s="921" t="s">
        <v>899</v>
      </c>
      <c r="C20" s="922"/>
      <c r="D20" s="246" t="s">
        <v>881</v>
      </c>
      <c r="E20" s="244">
        <f>'общий прайс'!E1225</f>
        <v>6696</v>
      </c>
      <c r="F20" s="245" t="s">
        <v>80</v>
      </c>
      <c r="G20" s="242">
        <v>5593</v>
      </c>
      <c r="H20" s="87"/>
      <c r="I20" s="3"/>
    </row>
    <row r="21" spans="2:9" s="238" customFormat="1" ht="17.25" customHeight="1" x14ac:dyDescent="0.2">
      <c r="B21" s="921" t="s">
        <v>900</v>
      </c>
      <c r="C21" s="922"/>
      <c r="D21" s="246" t="s">
        <v>91</v>
      </c>
      <c r="E21" s="244">
        <f>'общий прайс'!E1226</f>
        <v>631.19999999999993</v>
      </c>
      <c r="F21" s="245" t="s">
        <v>80</v>
      </c>
      <c r="G21" s="242">
        <v>564</v>
      </c>
      <c r="H21" s="87"/>
      <c r="I21" s="3"/>
    </row>
    <row r="22" spans="2:9" s="238" customFormat="1" ht="17.25" customHeight="1" x14ac:dyDescent="0.2">
      <c r="B22" s="921" t="s">
        <v>901</v>
      </c>
      <c r="C22" s="922"/>
      <c r="D22" s="246" t="s">
        <v>165</v>
      </c>
      <c r="E22" s="244">
        <f>'общий прайс'!E1227</f>
        <v>1099.2</v>
      </c>
      <c r="F22" s="245" t="s">
        <v>80</v>
      </c>
      <c r="G22" s="242">
        <v>956</v>
      </c>
      <c r="H22" s="87"/>
      <c r="I22" s="3"/>
    </row>
    <row r="23" spans="2:9" s="238" customFormat="1" ht="17.25" customHeight="1" x14ac:dyDescent="0.2">
      <c r="B23" s="921" t="s">
        <v>902</v>
      </c>
      <c r="C23" s="922"/>
      <c r="D23" s="246" t="s">
        <v>165</v>
      </c>
      <c r="E23" s="244">
        <f>'общий прайс'!E1228</f>
        <v>2940</v>
      </c>
      <c r="F23" s="245" t="s">
        <v>80</v>
      </c>
      <c r="G23" s="242">
        <v>817</v>
      </c>
      <c r="H23" s="87"/>
      <c r="I23" s="3"/>
    </row>
    <row r="24" spans="2:9" s="238" customFormat="1" ht="17.25" customHeight="1" x14ac:dyDescent="0.2">
      <c r="B24" s="894" t="s">
        <v>903</v>
      </c>
      <c r="C24" s="895"/>
      <c r="D24" s="246" t="s">
        <v>91</v>
      </c>
      <c r="E24" s="244">
        <f>'общий прайс'!E1229</f>
        <v>8206.7999999999993</v>
      </c>
      <c r="F24" s="245" t="s">
        <v>80</v>
      </c>
      <c r="G24" s="242">
        <v>5766</v>
      </c>
      <c r="H24" s="87"/>
      <c r="I24" s="3"/>
    </row>
    <row r="25" spans="2:9" s="238" customFormat="1" ht="17.25" customHeight="1" x14ac:dyDescent="0.2">
      <c r="B25" s="894" t="s">
        <v>904</v>
      </c>
      <c r="C25" s="895"/>
      <c r="D25" s="246" t="s">
        <v>91</v>
      </c>
      <c r="E25" s="244">
        <f>'общий прайс'!E1230</f>
        <v>8206.7999999999993</v>
      </c>
      <c r="F25" s="245" t="s">
        <v>80</v>
      </c>
      <c r="G25" s="242">
        <v>5766</v>
      </c>
      <c r="H25" s="87"/>
      <c r="I25" s="3"/>
    </row>
    <row r="26" spans="2:9" s="238" customFormat="1" ht="17.25" customHeight="1" x14ac:dyDescent="0.2">
      <c r="B26" s="894" t="s">
        <v>905</v>
      </c>
      <c r="C26" s="895"/>
      <c r="D26" s="246" t="s">
        <v>165</v>
      </c>
      <c r="E26" s="244">
        <f>'общий прайс'!E1231</f>
        <v>3162</v>
      </c>
      <c r="F26" s="245" t="s">
        <v>80</v>
      </c>
      <c r="G26" s="242">
        <v>2464</v>
      </c>
      <c r="H26" s="87"/>
      <c r="I26" s="3"/>
    </row>
    <row r="27" spans="2:9" s="238" customFormat="1" ht="17.25" customHeight="1" x14ac:dyDescent="0.2">
      <c r="B27" s="894" t="s">
        <v>906</v>
      </c>
      <c r="C27" s="895"/>
      <c r="D27" s="246" t="s">
        <v>165</v>
      </c>
      <c r="E27" s="244">
        <f>'общий прайс'!E1232</f>
        <v>3130.7999999999997</v>
      </c>
      <c r="F27" s="245" t="s">
        <v>80</v>
      </c>
      <c r="G27" s="242">
        <v>2394</v>
      </c>
      <c r="H27" s="87"/>
      <c r="I27" s="3"/>
    </row>
    <row r="28" spans="2:9" s="238" customFormat="1" ht="17.25" customHeight="1" x14ac:dyDescent="0.2">
      <c r="B28" s="894" t="s">
        <v>907</v>
      </c>
      <c r="C28" s="895"/>
      <c r="D28" s="246" t="s">
        <v>91</v>
      </c>
      <c r="E28" s="244">
        <f>'общий прайс'!E1233</f>
        <v>1905.6</v>
      </c>
      <c r="F28" s="245" t="s">
        <v>80</v>
      </c>
      <c r="G28" s="242">
        <v>1636</v>
      </c>
      <c r="H28" s="87"/>
      <c r="I28" s="3"/>
    </row>
    <row r="29" spans="2:9" s="238" customFormat="1" ht="16.5" customHeight="1" x14ac:dyDescent="0.2">
      <c r="B29" s="894" t="s">
        <v>908</v>
      </c>
      <c r="C29" s="895"/>
      <c r="D29" s="246" t="s">
        <v>91</v>
      </c>
      <c r="E29" s="244">
        <f>'общий прайс'!E1234</f>
        <v>1948.8</v>
      </c>
      <c r="F29" s="245" t="s">
        <v>80</v>
      </c>
      <c r="G29" s="242">
        <v>1648</v>
      </c>
      <c r="H29" s="4"/>
      <c r="I29" s="3"/>
    </row>
    <row r="30" spans="2:9" s="238" customFormat="1" ht="18" customHeight="1" x14ac:dyDescent="0.2">
      <c r="B30" s="921" t="s">
        <v>909</v>
      </c>
      <c r="C30" s="922"/>
      <c r="D30" s="246" t="s">
        <v>91</v>
      </c>
      <c r="E30" s="244">
        <f>'общий прайс'!E1235</f>
        <v>1064.3999999999999</v>
      </c>
      <c r="F30" s="245" t="s">
        <v>80</v>
      </c>
      <c r="G30" s="242">
        <v>907</v>
      </c>
      <c r="H30" s="237"/>
      <c r="I30" s="3"/>
    </row>
    <row r="31" spans="2:9" s="238" customFormat="1" ht="18" customHeight="1" x14ac:dyDescent="0.2">
      <c r="B31" s="894" t="s">
        <v>910</v>
      </c>
      <c r="C31" s="895"/>
      <c r="D31" s="246" t="s">
        <v>383</v>
      </c>
      <c r="E31" s="244">
        <f>'общий прайс'!E1236</f>
        <v>11877.6</v>
      </c>
      <c r="F31" s="245" t="s">
        <v>80</v>
      </c>
      <c r="G31" s="242">
        <v>9364</v>
      </c>
      <c r="H31" s="237"/>
      <c r="I31" s="3"/>
    </row>
    <row r="32" spans="2:9" s="238" customFormat="1" ht="18" customHeight="1" x14ac:dyDescent="0.2">
      <c r="B32" s="894" t="s">
        <v>911</v>
      </c>
      <c r="C32" s="895"/>
      <c r="D32" s="246" t="s">
        <v>383</v>
      </c>
      <c r="E32" s="244">
        <f>'общий прайс'!E1237</f>
        <v>20690.399999999998</v>
      </c>
      <c r="F32" s="245" t="s">
        <v>80</v>
      </c>
      <c r="G32" s="242">
        <v>6389</v>
      </c>
      <c r="H32" s="237"/>
      <c r="I32" s="3"/>
    </row>
    <row r="33" spans="2:9" s="238" customFormat="1" ht="18" customHeight="1" thickBot="1" x14ac:dyDescent="0.25">
      <c r="B33" s="896" t="s">
        <v>912</v>
      </c>
      <c r="C33" s="897"/>
      <c r="D33" s="247" t="s">
        <v>383</v>
      </c>
      <c r="E33" s="248">
        <f>'общий прайс'!E1238</f>
        <v>27589.200000000001</v>
      </c>
      <c r="F33" s="249" t="s">
        <v>80</v>
      </c>
      <c r="G33" s="242">
        <v>18320</v>
      </c>
      <c r="H33" s="237"/>
      <c r="I33" s="3"/>
    </row>
  </sheetData>
  <sheetProtection password="9248" sheet="1" objects="1" scenarios="1"/>
  <mergeCells count="23">
    <mergeCell ref="B29:C29"/>
    <mergeCell ref="B30:C30"/>
    <mergeCell ref="B31:C31"/>
    <mergeCell ref="B32:C32"/>
    <mergeCell ref="B33:C33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6:C16"/>
    <mergeCell ref="B2:C2"/>
    <mergeCell ref="C11:E11"/>
    <mergeCell ref="B12:C12"/>
    <mergeCell ref="B14:F14"/>
    <mergeCell ref="B15:C15"/>
  </mergeCells>
  <hyperlinks>
    <hyperlink ref="B13" location="Содержание!A1" display="назад к содержанию"/>
  </hyperlinks>
  <printOptions horizontalCentered="1"/>
  <pageMargins left="0.23622047244094491" right="0.23622047244094491" top="0.51181102362204722" bottom="0.51181102362204722" header="0.51181102362204722" footer="0.19685039370078741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24</vt:i4>
      </vt:variant>
    </vt:vector>
  </HeadingPairs>
  <TitlesOfParts>
    <vt:vector size="37" baseType="lpstr">
      <vt:lpstr>Содержание</vt:lpstr>
      <vt:lpstr>наплавляемые кров. мат-лы</vt:lpstr>
      <vt:lpstr>кров.мат-лы (скатная кровля)</vt:lpstr>
      <vt:lpstr>отдел.мат-лы (смеси, краски, гр</vt:lpstr>
      <vt:lpstr>отдел. мат-лы (гк, профиля, кре</vt:lpstr>
      <vt:lpstr>отдел.мат-лы (потолки, профиля)</vt:lpstr>
      <vt:lpstr>общестроит-ые мат-лы</vt:lpstr>
      <vt:lpstr>теплоизоляция</vt:lpstr>
      <vt:lpstr>Электротовары</vt:lpstr>
      <vt:lpstr>Окна, лестницы</vt:lpstr>
      <vt:lpstr>силовой инструмент</vt:lpstr>
      <vt:lpstr>общий прайс</vt:lpstr>
      <vt:lpstr>инструмент Харди</vt:lpstr>
      <vt:lpstr>'инструмент Харди'!Заголовки_для_печати</vt:lpstr>
      <vt:lpstr>'кров.мат-лы (скатная кровля)'!Заголовки_для_печати</vt:lpstr>
      <vt:lpstr>'наплавляемые кров. мат-лы'!Заголовки_для_печати</vt:lpstr>
      <vt:lpstr>'общестроит-ые мат-лы'!Заголовки_для_печати</vt:lpstr>
      <vt:lpstr>'общий прайс'!Заголовки_для_печати</vt:lpstr>
      <vt:lpstr>'Окна, лестницы'!Заголовки_для_печати</vt:lpstr>
      <vt:lpstr>'отдел. мат-лы (гк, профиля, кре'!Заголовки_для_печати</vt:lpstr>
      <vt:lpstr>'отдел.мат-лы (потолки, профиля)'!Заголовки_для_печати</vt:lpstr>
      <vt:lpstr>'отдел.мат-лы (смеси, краски, гр'!Заголовки_для_печати</vt:lpstr>
      <vt:lpstr>'силовой инструмент'!Заголовки_для_печати</vt:lpstr>
      <vt:lpstr>теплоизоляция!Заголовки_для_печати</vt:lpstr>
      <vt:lpstr>Электротовары!Заголовки_для_печати</vt:lpstr>
      <vt:lpstr>'инструмент Харди'!Область_печати</vt:lpstr>
      <vt:lpstr>'кров.мат-лы (скатная кровля)'!Область_печати</vt:lpstr>
      <vt:lpstr>'наплавляемые кров. мат-лы'!Область_печати</vt:lpstr>
      <vt:lpstr>'общестроит-ые мат-лы'!Область_печати</vt:lpstr>
      <vt:lpstr>'общий прайс'!Область_печати</vt:lpstr>
      <vt:lpstr>'Окна, лестницы'!Область_печати</vt:lpstr>
      <vt:lpstr>'отдел. мат-лы (гк, профиля, кре'!Область_печати</vt:lpstr>
      <vt:lpstr>'отдел.мат-лы (потолки, профиля)'!Область_печати</vt:lpstr>
      <vt:lpstr>'отдел.мат-лы (смеси, краски, гр'!Область_печати</vt:lpstr>
      <vt:lpstr>'силовой инструмент'!Область_печати</vt:lpstr>
      <vt:lpstr>теплоизоляция!Область_печати</vt:lpstr>
      <vt:lpstr>Электротовары!Область_печати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2014-11-12T10:30:38Z</dcterms:modified>
</cp:coreProperties>
</file>